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/>
  <mc:AlternateContent xmlns:mc="http://schemas.openxmlformats.org/markup-compatibility/2006">
    <mc:Choice Requires="x15">
      <x15ac:absPath xmlns:x15ac="http://schemas.microsoft.com/office/spreadsheetml/2010/11/ac" url="Y:\COORDENADORIA\PROCESSOS-2024\Processo 068 - GUARDA DESARMADA\II - seleção fornecedor\1 - Documentação Assinada para Publicação\"/>
    </mc:Choice>
  </mc:AlternateContent>
  <xr:revisionPtr revIDLastSave="0" documentId="13_ncr:1_{516079E0-C015-4D60-B94A-C05FD17ECEAF}" xr6:coauthVersionLast="36" xr6:coauthVersionMax="36" xr10:uidLastSave="{00000000-0000-0000-0000-000000000000}"/>
  <bookViews>
    <workbookView xWindow="0" yWindow="0" windowWidth="28800" windowHeight="12105" tabRatio="809" activeTab="2" xr2:uid="{00000000-000D-0000-FFFF-FFFF00000000}"/>
  </bookViews>
  <sheets>
    <sheet name="Vig. 8 hs Diurno" sheetId="29" r:id="rId1"/>
    <sheet name="Encargos " sheetId="22" r:id="rId2"/>
    <sheet name="Proposta" sheetId="28" r:id="rId3"/>
  </sheets>
  <definedNames>
    <definedName name="_xlnm.Print_Area" localSheetId="1">'Encargos '!$A$1:$G$56</definedName>
    <definedName name="_xlnm.Print_Area" localSheetId="2">Proposta!$A$1:$J$68</definedName>
    <definedName name="_xlnm.Print_Area" localSheetId="0">'Vig. 8 hs Diurno'!$A$1:$I$132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9" i="28" l="1"/>
  <c r="H25" i="29" l="1"/>
  <c r="H90" i="29" l="1"/>
  <c r="H11" i="29" l="1"/>
  <c r="H87" i="29" l="1"/>
  <c r="H49" i="29"/>
  <c r="H15" i="29"/>
  <c r="D122" i="29" l="1"/>
  <c r="D121" i="29"/>
  <c r="D119" i="29"/>
  <c r="H89" i="29"/>
  <c r="H88" i="29"/>
  <c r="H86" i="29"/>
  <c r="H85" i="29"/>
  <c r="H84" i="29"/>
  <c r="H79" i="29"/>
  <c r="H78" i="29"/>
  <c r="H77" i="29"/>
  <c r="H76" i="29"/>
  <c r="H75" i="29"/>
  <c r="H74" i="29"/>
  <c r="H73" i="29"/>
  <c r="H72" i="29"/>
  <c r="H71" i="29"/>
  <c r="H61" i="29"/>
  <c r="H110" i="29" s="1"/>
  <c r="H55" i="29"/>
  <c r="H109" i="29" s="1"/>
  <c r="H37" i="29"/>
  <c r="H38" i="29" s="1"/>
  <c r="H106" i="29" s="1"/>
  <c r="H31" i="29"/>
  <c r="H32" i="29" s="1"/>
  <c r="H105" i="29" s="1"/>
  <c r="H22" i="29"/>
  <c r="H24" i="29" s="1"/>
  <c r="H12" i="29"/>
  <c r="H48" i="29"/>
  <c r="H50" i="29" s="1"/>
  <c r="H108" i="29" s="1"/>
  <c r="H14" i="29" l="1"/>
  <c r="H91" i="29"/>
  <c r="F126" i="29"/>
  <c r="H126" i="29" s="1"/>
  <c r="H129" i="29" s="1"/>
  <c r="H80" i="29"/>
  <c r="H43" i="29"/>
  <c r="H44" i="29" s="1"/>
  <c r="H107" i="29" s="1"/>
  <c r="H13" i="29"/>
  <c r="H26" i="29"/>
  <c r="H104" i="29" s="1"/>
  <c r="H17" i="29" l="1"/>
  <c r="H102" i="29" s="1"/>
  <c r="H65" i="29"/>
  <c r="H111" i="29" l="1"/>
  <c r="H94" i="29"/>
  <c r="F47" i="22"/>
  <c r="F37" i="22"/>
  <c r="F28" i="22"/>
  <c r="F22" i="22"/>
  <c r="F12" i="22"/>
  <c r="F51" i="22" l="1"/>
  <c r="F52" i="22"/>
  <c r="F53" i="22" l="1"/>
  <c r="F54" i="22" l="1"/>
  <c r="F18" i="29" l="1"/>
  <c r="H18" i="29" s="1"/>
  <c r="H103" i="29" l="1"/>
  <c r="H96" i="29"/>
  <c r="H112" i="29" s="1"/>
  <c r="H113" i="29" l="1"/>
  <c r="H130" i="29" s="1"/>
  <c r="H131" i="29" l="1"/>
  <c r="I28" i="28"/>
  <c r="I30" i="28" l="1"/>
</calcChain>
</file>

<file path=xl/sharedStrings.xml><?xml version="1.0" encoding="utf-8"?>
<sst xmlns="http://schemas.openxmlformats.org/spreadsheetml/2006/main" count="265" uniqueCount="222">
  <si>
    <t>PLANILHA DE COMPOSIÇÃO DE CUSTOS</t>
  </si>
  <si>
    <t>REMUNERAÇÃO</t>
  </si>
  <si>
    <t>Salário base mensal</t>
  </si>
  <si>
    <t>Insalubridade</t>
  </si>
  <si>
    <t>horas</t>
  </si>
  <si>
    <t>Salário total mensal</t>
  </si>
  <si>
    <t>Encargos Sociais</t>
  </si>
  <si>
    <t>BENEFÍCIOS MENSAIS E DIÁRIOS</t>
  </si>
  <si>
    <t>VALE TRANSPORTE</t>
  </si>
  <si>
    <t>Quantidade de bilhetes/mês</t>
  </si>
  <si>
    <t xml:space="preserve">2/dia x </t>
  </si>
  <si>
    <t>Valor da tarifa de ônibus urbano</t>
  </si>
  <si>
    <t>Valor mensal</t>
  </si>
  <si>
    <t>Participação do empregado</t>
  </si>
  <si>
    <t>salário</t>
  </si>
  <si>
    <t>Custo total mensal</t>
  </si>
  <si>
    <t>VALE REFEIÇÃO</t>
  </si>
  <si>
    <t>Quantidade</t>
  </si>
  <si>
    <t>Valor unitário</t>
  </si>
  <si>
    <t>CESTA BÁSICA</t>
  </si>
  <si>
    <t>Valor Unitário</t>
  </si>
  <si>
    <t xml:space="preserve">NORMA REGULAMENTADORA Nº 07 </t>
  </si>
  <si>
    <t>UNIFORMES E EQUIPAMENTOS</t>
  </si>
  <si>
    <t xml:space="preserve">Demonstrativo de cálculos para uniformes e equipamentos: </t>
  </si>
  <si>
    <t>UNIFORMES</t>
  </si>
  <si>
    <t>Item</t>
  </si>
  <si>
    <t>Custo unitário</t>
  </si>
  <si>
    <t>Vida útil (meses)</t>
  </si>
  <si>
    <t>Custo mensal</t>
  </si>
  <si>
    <t>EQUIPAMENTOS E COMPLEMENTOS</t>
  </si>
  <si>
    <t>Livro de ocorrência</t>
  </si>
  <si>
    <t>RESUMO - CUSTO POR POSTO</t>
  </si>
  <si>
    <t>MEMÓRIA DE CÁLCULO - SALÁRIOS E ENCARGOS</t>
  </si>
  <si>
    <t>ITEM</t>
  </si>
  <si>
    <t>VALOR (R$)</t>
  </si>
  <si>
    <t>SALÁRIO TOTAL MENSAL</t>
  </si>
  <si>
    <t>ENCARGOS SOCIAIS</t>
  </si>
  <si>
    <t>CUSTO TOTAL MENSAL</t>
  </si>
  <si>
    <t>TOTAL</t>
  </si>
  <si>
    <t>COMPONENTES</t>
  </si>
  <si>
    <t>SUBTOTAL</t>
  </si>
  <si>
    <t>Despesas Indiretas</t>
  </si>
  <si>
    <t>(X)</t>
  </si>
  <si>
    <t>Administração Central</t>
  </si>
  <si>
    <t>Seguros</t>
  </si>
  <si>
    <t>Lucro</t>
  </si>
  <si>
    <t>(Y)</t>
  </si>
  <si>
    <t>Despesas Fiscais</t>
  </si>
  <si>
    <t>(T)</t>
  </si>
  <si>
    <t>PIS</t>
  </si>
  <si>
    <t>COFINS</t>
  </si>
  <si>
    <t>ISSQN</t>
  </si>
  <si>
    <t xml:space="preserve">BDI   =  </t>
  </si>
  <si>
    <t>(1+X/100) x (1+Y/100)</t>
  </si>
  <si>
    <t xml:space="preserve"> =</t>
  </si>
  <si>
    <t>ou</t>
  </si>
  <si>
    <t>(1-T/100)</t>
  </si>
  <si>
    <t xml:space="preserve">B.D.I. - Benefício e Despesas Indiretas </t>
  </si>
  <si>
    <t>Adicional Noturno</t>
  </si>
  <si>
    <t>CÁLCULO DOS PERCENTUAIS DOS ENCARGOS SOCIAIS</t>
  </si>
  <si>
    <t>%</t>
  </si>
  <si>
    <t>A1</t>
  </si>
  <si>
    <t>Previdência Social</t>
  </si>
  <si>
    <t>A2</t>
  </si>
  <si>
    <t>FGTS</t>
  </si>
  <si>
    <t>A3</t>
  </si>
  <si>
    <t>Salário Educação</t>
  </si>
  <si>
    <t>A4</t>
  </si>
  <si>
    <t>SESI/SESC</t>
  </si>
  <si>
    <t>A5</t>
  </si>
  <si>
    <t>SENAI/SENAC</t>
  </si>
  <si>
    <t>A6</t>
  </si>
  <si>
    <t>INCRA</t>
  </si>
  <si>
    <t>A7</t>
  </si>
  <si>
    <t>Risco de Acidente de Trabalho</t>
  </si>
  <si>
    <t>A8</t>
  </si>
  <si>
    <t>SEBRAE</t>
  </si>
  <si>
    <t>Total do GRUPO A</t>
  </si>
  <si>
    <t>B1</t>
  </si>
  <si>
    <t>Férias</t>
  </si>
  <si>
    <t>Total do GRUPO B</t>
  </si>
  <si>
    <t>B2</t>
  </si>
  <si>
    <t>B3</t>
  </si>
  <si>
    <t>B4</t>
  </si>
  <si>
    <t>B5</t>
  </si>
  <si>
    <t>B6</t>
  </si>
  <si>
    <t>C1</t>
  </si>
  <si>
    <t xml:space="preserve">Adicional 1/3 Férias </t>
  </si>
  <si>
    <t>C2</t>
  </si>
  <si>
    <t xml:space="preserve">13º Salário </t>
  </si>
  <si>
    <t>Total do GRUPO C</t>
  </si>
  <si>
    <t>D1</t>
  </si>
  <si>
    <t>D2</t>
  </si>
  <si>
    <t>D3</t>
  </si>
  <si>
    <t>Total do GRUPO D</t>
  </si>
  <si>
    <t>E1</t>
  </si>
  <si>
    <t>E2</t>
  </si>
  <si>
    <t>E3</t>
  </si>
  <si>
    <t>Total do GRUPO E</t>
  </si>
  <si>
    <t>Adicional de Periculosidade (30%)</t>
  </si>
  <si>
    <t>Hora Noturna Adicional</t>
  </si>
  <si>
    <t xml:space="preserve">Horas Extras </t>
  </si>
  <si>
    <t>ASSISTÊNCIA MÉDICA E HOSPITALAR</t>
  </si>
  <si>
    <t>AUXÍLIO FUNERAL</t>
  </si>
  <si>
    <t>SEGURO DE VIDA E INVALIDEZ</t>
  </si>
  <si>
    <t>GRUPO B - Tempo Remunerado e Não Trabalhado</t>
  </si>
  <si>
    <t>GRUPO A - Encargos Sociais Básicos</t>
  </si>
  <si>
    <t>GRUPO C - Adicional de Férias</t>
  </si>
  <si>
    <t>Ausência por enfermidade maior ou igual a 15 dias</t>
  </si>
  <si>
    <t>Ausências Legais</t>
  </si>
  <si>
    <t>Licença-paternidade</t>
  </si>
  <si>
    <t>Acidente de trabalho</t>
  </si>
  <si>
    <t>Aviso-prévio trabalhado</t>
  </si>
  <si>
    <t>GRUPO D - Obrigações Rescisórias</t>
  </si>
  <si>
    <t>D4</t>
  </si>
  <si>
    <t>Aviso Prévio indenizado</t>
  </si>
  <si>
    <t xml:space="preserve">Incidência do FGTS sobre o aviso-prévio indenizado </t>
  </si>
  <si>
    <t xml:space="preserve">Incidência da multa FGTS sobre os depósitos do FGTS </t>
  </si>
  <si>
    <t>D5</t>
  </si>
  <si>
    <t xml:space="preserve">Incidência da multa FGTS sobre o aviso-prévio indenizado </t>
  </si>
  <si>
    <t xml:space="preserve">Incidência da multa FGTS sobre o aviso-prévio trabalhado </t>
  </si>
  <si>
    <t>E4</t>
  </si>
  <si>
    <t>E5</t>
  </si>
  <si>
    <t>E6</t>
  </si>
  <si>
    <t>Incidência do Grupo A sobre Afastamento por licença-maternidade</t>
  </si>
  <si>
    <t xml:space="preserve">Incidência do FGTS sobre o acidente de trabalho &gt; 15 dias </t>
  </si>
  <si>
    <t xml:space="preserve">Percentual referente ao abono pecuniário </t>
  </si>
  <si>
    <t xml:space="preserve">Percentual  referente  ao  reflexo  do  aviso-prévio  indenizado  sobre férias e 13º salário </t>
  </si>
  <si>
    <t xml:space="preserve">Incidência do FGTS sobre reflexo do aviso-prévio indenizado sobre 
13º salário </t>
  </si>
  <si>
    <t xml:space="preserve">Percentual referente a demitidos a 30 dias da data-base </t>
  </si>
  <si>
    <t xml:space="preserve">GRUPO E - Aprovisionamento de Casos Especiais </t>
  </si>
  <si>
    <t xml:space="preserve">GRUPO F - Incidências Cumulativas </t>
  </si>
  <si>
    <t xml:space="preserve">Incidência do Grupo A sobre o Grupo B  </t>
  </si>
  <si>
    <t xml:space="preserve">Incidência do Grupo A sobre o Grupo C </t>
  </si>
  <si>
    <t xml:space="preserve">Grupo A x (Grupo B + Grupo C) </t>
  </si>
  <si>
    <t>Total do GERAL</t>
  </si>
  <si>
    <t>Calça (Masc./Fem.)</t>
  </si>
  <si>
    <t>Camisa manga comprida (Masc./Fem.)</t>
  </si>
  <si>
    <t>Camisa manga curta (Masc./Fem.)</t>
  </si>
  <si>
    <t>Sapato (Masc./Fem.)</t>
  </si>
  <si>
    <t>Cinto de nylon (Masc./Fem.)</t>
  </si>
  <si>
    <t>Jaqueta de Frio ou Japona (Masc./Fem.)</t>
  </si>
  <si>
    <t>Meia (Masc./Fem.)</t>
  </si>
  <si>
    <t xml:space="preserve">Cracha de identificação </t>
  </si>
  <si>
    <t>Gravata (Masc./Fem.)</t>
  </si>
  <si>
    <t>Cassetete tipo tonfa</t>
  </si>
  <si>
    <t>Apito e cordão de apito</t>
  </si>
  <si>
    <t>Armário Individual</t>
  </si>
  <si>
    <t>TIMBRE DA EMPRESA</t>
  </si>
  <si>
    <t>RAZÃO SOCIAL:</t>
  </si>
  <si>
    <t>ENDEREÇO:</t>
  </si>
  <si>
    <t xml:space="preserve">MUNICÍPIO:                                                                 </t>
  </si>
  <si>
    <t>ESTADO:</t>
  </si>
  <si>
    <t>CEP:</t>
  </si>
  <si>
    <t xml:space="preserve">CNPJ: </t>
  </si>
  <si>
    <t>TELEFONE:</t>
  </si>
  <si>
    <t>E-MAIL:</t>
  </si>
  <si>
    <t>REPRESENTANTE LEGAL:</t>
  </si>
  <si>
    <t>CARGO/FUNÇÃO:</t>
  </si>
  <si>
    <t>RESPONSÁVEL PELA ASSINATURA DO CONTRATO:</t>
  </si>
  <si>
    <t>CPF:</t>
  </si>
  <si>
    <t>RG:</t>
  </si>
  <si>
    <t>PREPOSTO QUE REPRESENTARÁ A CONTRATADA DURANTE O CONTRATO:</t>
  </si>
  <si>
    <t>CARGO</t>
  </si>
  <si>
    <t>CARGA HORÁRIA</t>
  </si>
  <si>
    <t>PERÍODO</t>
  </si>
  <si>
    <t>QTDE. DE POSTOS</t>
  </si>
  <si>
    <t>VALOR MENSAL POR POSTO UNIT.</t>
  </si>
  <si>
    <t>VALOR MENSAL GLOBAL</t>
  </si>
  <si>
    <t>VALOR TOTAL ANUAL (12 MESES)</t>
  </si>
  <si>
    <r>
      <t>Valor Global:</t>
    </r>
    <r>
      <rPr>
        <sz val="10"/>
        <color theme="1"/>
        <rFont val="Calibri"/>
        <family val="2"/>
        <scheme val="minor"/>
      </rPr>
      <t xml:space="preserve"> R$ XXX,XX (por extenso)</t>
    </r>
  </si>
  <si>
    <t>___________________________________</t>
  </si>
  <si>
    <t>Representante Legal</t>
  </si>
  <si>
    <t>VALOR MENSAL DO POSTO COM BDI</t>
  </si>
  <si>
    <t>DEMONSTRATIVO DE CÁLCULO DO BDI</t>
  </si>
  <si>
    <r>
      <rPr>
        <b/>
        <sz val="10"/>
        <color theme="1"/>
        <rFont val="Calibri"/>
        <family val="2"/>
        <scheme val="minor"/>
      </rPr>
      <t>3. Indicação dos sindicatos, acordos, convenções ou dissídios coletivos de trabalho:</t>
    </r>
    <r>
      <rPr>
        <sz val="10"/>
        <color theme="1"/>
        <rFont val="Calibri"/>
        <family val="2"/>
        <scheme val="minor"/>
      </rPr>
      <t xml:space="preserve"> SESVESP</t>
    </r>
  </si>
  <si>
    <t xml:space="preserve">Quantidade de pessoal que será alocado: </t>
  </si>
  <si>
    <t>Nome</t>
  </si>
  <si>
    <t>LOCAL</t>
  </si>
  <si>
    <t>Diurno</t>
  </si>
  <si>
    <t>Participação do empregado sobre o salário de até 8% (conf. CC)</t>
  </si>
  <si>
    <t xml:space="preserve">Incidência da ocorrência </t>
  </si>
  <si>
    <t>/ano</t>
  </si>
  <si>
    <t>Porta Cassetete</t>
  </si>
  <si>
    <t>Lanterna tática Recarregável</t>
  </si>
  <si>
    <r>
      <rPr>
        <b/>
        <sz val="10"/>
        <color theme="1"/>
        <rFont val="Calibri"/>
        <family val="2"/>
        <scheme val="minor"/>
      </rPr>
      <t>4.</t>
    </r>
    <r>
      <rPr>
        <sz val="10"/>
        <color theme="1"/>
        <rFont val="Calibri"/>
        <family val="2"/>
        <scheme val="minor"/>
      </rPr>
      <t xml:space="preserve"> Declaramos que esta proposta tem validade pelo prazo de 90 (noventa) dias, contados da data de realização da licitação, e que concordamos com todas as condições estabelecidas no Edital e respectivo Anexo.</t>
    </r>
  </si>
  <si>
    <r>
      <rPr>
        <b/>
        <sz val="10"/>
        <color theme="1"/>
        <rFont val="Calibri"/>
        <family val="2"/>
        <scheme val="minor"/>
      </rPr>
      <t>5.</t>
    </r>
    <r>
      <rPr>
        <sz val="10"/>
        <color theme="1"/>
        <rFont val="Calibri"/>
        <family val="2"/>
        <scheme val="minor"/>
      </rPr>
      <t xml:space="preserve"> Em virtude das regras da Lei nº 13.709/2018 (Lei Geral da Proteção de Dados - LGPD), na qualidade de representante legal, AUTORIZO a divulgação dos meus dados pessoais na Plataforma de Compras Governamentais (ComprasNet), por ocasião da participação no pregão eletrônico ao qual esta proposta vincula-se.</t>
    </r>
  </si>
  <si>
    <r>
      <rPr>
        <b/>
        <sz val="10"/>
        <color theme="1"/>
        <rFont val="Calibri"/>
        <family val="2"/>
        <scheme val="minor"/>
      </rPr>
      <t>5.1</t>
    </r>
    <r>
      <rPr>
        <sz val="10"/>
        <color theme="1"/>
        <rFont val="Calibri"/>
        <family val="2"/>
        <scheme val="minor"/>
      </rPr>
      <t xml:space="preserve"> Quanto aos dados pessoais que constarão no contrato/ata, no caso de êxito na licitação:</t>
    </r>
  </si>
  <si>
    <t>(   ) autorizo a divulgação no Site do Cremesp (Portal da Transparência)</t>
  </si>
  <si>
    <t>(   ) NÃO autorizo a divulgação no Site do Cremesp (Portal da Transparência)</t>
  </si>
  <si>
    <t>6. Declaramos estar cientes que:</t>
  </si>
  <si>
    <r>
      <rPr>
        <b/>
        <sz val="10"/>
        <color theme="1"/>
        <rFont val="Calibri"/>
        <family val="2"/>
        <scheme val="minor"/>
      </rPr>
      <t xml:space="preserve">6.1. </t>
    </r>
    <r>
      <rPr>
        <sz val="10"/>
        <color theme="1"/>
        <rFont val="Calibri"/>
        <family val="2"/>
        <scheme val="minor"/>
      </rPr>
      <t>Os valores indicados no contrato remuneram todos os elementos requeridos para o fornecimento do objeto, incluindo mão de obra, tributos incidentes e demais despesas, constituindo-se assim, a única remuneração devida pelos trabalhos contratados.</t>
    </r>
  </si>
  <si>
    <r>
      <rPr>
        <b/>
        <sz val="10"/>
        <color theme="1"/>
        <rFont val="Calibri"/>
        <family val="2"/>
        <scheme val="minor"/>
      </rPr>
      <t xml:space="preserve">6.2. </t>
    </r>
    <r>
      <rPr>
        <sz val="10"/>
        <color theme="1"/>
        <rFont val="Calibri"/>
        <family val="2"/>
        <scheme val="minor"/>
      </rPr>
      <t>O pagamento dos serviços contratados será realizado até o 21° dia, via depósito bancário, após a apresentação do documento de cobrança (nota fiscal, nota fiscal simplificada, documento auxiliar da nota fiscal eletrônica – Danfe, fatura, fatura comercial e outros) pela CONTRATADA .</t>
    </r>
  </si>
  <si>
    <r>
      <rPr>
        <b/>
        <sz val="10"/>
        <color theme="1"/>
        <rFont val="Calibri"/>
        <family val="2"/>
        <scheme val="minor"/>
      </rPr>
      <t xml:space="preserve">6.3. </t>
    </r>
    <r>
      <rPr>
        <sz val="10"/>
        <color theme="1"/>
        <rFont val="Calibri"/>
        <family val="2"/>
        <scheme val="minor"/>
      </rPr>
      <t xml:space="preserve">O Cremesp reterá dos valores faturados os tributos correspondentes ao objeto contratado e os recolherá diretamente aos cofres públicos, como determina a Lei Federal nº 9.430/96, regulamentada pela Instrução Normativa SRF nº 1.234 de 12/01/2012 e suas alterações, nas alíquotas constantes no Anexo I da referida Instrução Normativa. </t>
    </r>
  </si>
  <si>
    <r>
      <rPr>
        <b/>
        <sz val="10"/>
        <color theme="1"/>
        <rFont val="Calibri"/>
        <family val="2"/>
        <scheme val="minor"/>
      </rPr>
      <t xml:space="preserve">7. </t>
    </r>
    <r>
      <rPr>
        <sz val="10"/>
        <color theme="1"/>
        <rFont val="Calibri"/>
        <family val="2"/>
        <scheme val="minor"/>
      </rPr>
      <t>A execução dos serviços deverá ter início em até 10 (dez) dias corridos após a assinatura do contrato.</t>
    </r>
  </si>
  <si>
    <r>
      <rPr>
        <b/>
        <sz val="2"/>
        <color theme="1"/>
        <rFont val="Calibri"/>
        <family val="2"/>
        <scheme val="minor"/>
      </rPr>
      <t xml:space="preserve">
</t>
    </r>
    <r>
      <rPr>
        <b/>
        <sz val="11"/>
        <color theme="1"/>
        <rFont val="Calibri"/>
        <family val="2"/>
        <scheme val="minor"/>
      </rPr>
      <t xml:space="preserve">8. </t>
    </r>
    <r>
      <rPr>
        <b/>
        <sz val="10"/>
        <color theme="1"/>
        <rFont val="Calibri"/>
        <family val="2"/>
        <scheme val="minor"/>
      </rPr>
      <t>DADOS BANCÁRIOS:</t>
    </r>
    <r>
      <rPr>
        <sz val="10"/>
        <color theme="1"/>
        <rFont val="Calibri"/>
        <family val="2"/>
        <scheme val="minor"/>
      </rPr>
      <t xml:space="preserve">
</t>
    </r>
    <r>
      <rPr>
        <b/>
        <sz val="10"/>
        <color theme="1"/>
        <rFont val="Calibri"/>
        <family val="2"/>
        <scheme val="minor"/>
      </rPr>
      <t>Banco: __________________ Código do Banco:
Agência:
Conta Corrente de Pessoa Jurídica:</t>
    </r>
    <r>
      <rPr>
        <sz val="10"/>
        <color theme="1"/>
        <rFont val="Calibri"/>
        <family val="2"/>
        <scheme val="minor"/>
      </rPr>
      <t xml:space="preserve">
</t>
    </r>
  </si>
  <si>
    <t>QUANTIDADE DE POSTOS: 02 - FUNCIONÁRIOS POR POSTO: 02</t>
  </si>
  <si>
    <t>Vigilante Desarmado - 24 horas - diuturnas</t>
  </si>
  <si>
    <r>
      <t xml:space="preserve">2. Mês de referência dos preços: </t>
    </r>
    <r>
      <rPr>
        <sz val="10"/>
        <color theme="1"/>
        <rFont val="Calibri"/>
        <family val="2"/>
        <scheme val="minor"/>
      </rPr>
      <t>janeiro/2024</t>
    </r>
  </si>
  <si>
    <t>QUANTIDADE DE SEMANAS/MÊS: 4,34</t>
  </si>
  <si>
    <t>Salário base mensal (CCT)</t>
  </si>
  <si>
    <t>VALE REFEIÇÃO - CLÁUSULA DÉCIMA SÉTIMA DA CCT</t>
  </si>
  <si>
    <t>CESTA BÁSICA - CLÁUSULA DÉCIMA OITAVA DA CCT</t>
  </si>
  <si>
    <t>VALE TRANSPORTE  - CLÁUSULA DÉCIMA NONA DA CCT</t>
  </si>
  <si>
    <t>ASSISTÊNCIA MÉDICA E HOSPITALAR - CLÁUSULA VIGÉSIMA DA CCT</t>
  </si>
  <si>
    <t>AUXÍLIO FUNERAL  - CLÁUSULA VIGÉSIMA PRIMEIRA DA CCT</t>
  </si>
  <si>
    <t>SEGURO DE VIDA E INVALIDEZ - CLÁUSULA VIGÉSIMA PRIMEIRA DA CCT</t>
  </si>
  <si>
    <t>CUSTO DA COBERTURA DO INTERVALO INTRAJORNADA</t>
  </si>
  <si>
    <t>Quantidade de horas a serem cobertas</t>
  </si>
  <si>
    <t>QUANTIDADE DE POSTOS</t>
  </si>
  <si>
    <t>São Paulo, XX, de xxxxxxxxxxx de 2024</t>
  </si>
  <si>
    <t>PROCESSO ADMINISTRATIVO  nº 0222/2024</t>
  </si>
  <si>
    <t>MODELO DE PROPOSTA COMERCIAL DO EDITAL DE PREGÃO nº 0034/2024</t>
  </si>
  <si>
    <t>ITEM ÚNICO</t>
  </si>
  <si>
    <t>QUANTIDADE DE DIAS TRABALHADOS/MÊS: 22</t>
  </si>
  <si>
    <t>POSTO DE VIGILÂNCIA DESARMADO: 8 HORAS DIÁRIAS DIURNAS - SEGUNDA A SEXTA</t>
  </si>
  <si>
    <t>1. Esta proposta é baseada nas condições estabelecidas no Pregão nº 90011/2024, que tem como objeto a contratação de empresa especializada na prestação de serviços contínuos terceirizados, com dedicação exclusiva de mão de obra (DEMO), visando o fornecimento de 02 (dois) postos de vigilância patrimonial desarmada, de segunda a sexta, das 09h às 18h, a serem disponibilizados nas dependências da sede do Conselho Regional dos Representantes Comerciais no Estado de São Paulo – Core-SP (Av. Brigadeiro Luís Antônio, 613, CEP: 01317-000, Bela Vista - São Paulo - SP), pelo período inicial de 12 (doze) meses., conforme especificações constantes do Anexo I – Termo de Referência.</t>
  </si>
  <si>
    <t>Av. Brigadeiro Luís Antônio, 613 - CEP: 01317-000
Bela Vista - São Paulo - SP</t>
  </si>
  <si>
    <t xml:space="preserve">8 horas diárias / 40 horas semanais </t>
  </si>
  <si>
    <t>Segunda-feira a sexta</t>
  </si>
  <si>
    <t>Banco-semi sentado</t>
  </si>
  <si>
    <t>Salário + adicionais + unif./equip. + benefícios / 200 horas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</si>
</sst>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4" formatCode="_-&quot;R$&quot;\ * #,##0.00_-;\-&quot;R$&quot;\ * #,##0.00_-;_-&quot;R$&quot;\ * &quot;-&quot;??_-;_-@_-"/>
    <numFmt numFmtId="164" formatCode="_-&quot;R$&quot;* #,##0.00_-;\-&quot;R$&quot;* #,##0.00_-;_-&quot;R$&quot;* &quot;-&quot;??_-;_-@_-"/>
    <numFmt numFmtId="165" formatCode="#,##0.00_ ;\-#,##0.00\ "/>
    <numFmt numFmtId="166" formatCode="0.0000"/>
    <numFmt numFmtId="167" formatCode="0.0000%"/>
    <numFmt numFmtId="168" formatCode="&quot;R$&quot;\ #,##0.00"/>
    <numFmt numFmtId="169" formatCode="#,##0_ ;\-#,##0\ "/>
    <numFmt numFmtId="170" formatCode="0.00000%"/>
    <numFmt numFmtId="171" formatCode="0.000%"/>
    <numFmt numFmtId="172" formatCode="#,##0.000_ ;\-#,##0.000\ 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26"/>
      <color rgb="FFC00000"/>
      <name val="Calibri"/>
      <family val="2"/>
      <scheme val="minor"/>
    </font>
    <font>
      <sz val="11"/>
      <color rgb="FFC00000"/>
      <name val="Calibri"/>
      <family val="2"/>
      <scheme val="minor"/>
    </font>
    <font>
      <b/>
      <sz val="11"/>
      <color theme="1"/>
      <name val="Calibri"/>
      <family val="2"/>
    </font>
    <font>
      <b/>
      <sz val="10"/>
      <color theme="1"/>
      <name val="Calibri"/>
      <family val="2"/>
    </font>
    <font>
      <sz val="11"/>
      <color theme="1"/>
      <name val="Times New Roman"/>
      <family val="1"/>
    </font>
    <font>
      <sz val="10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9"/>
      <color rgb="FF000000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color rgb="FF000000"/>
      <name val="Calibri"/>
      <family val="2"/>
      <scheme val="minor"/>
    </font>
    <font>
      <b/>
      <sz val="2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4" tint="0.39997558519241921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202">
    <xf numFmtId="0" fontId="0" fillId="0" borderId="0" xfId="0"/>
    <xf numFmtId="0" fontId="0" fillId="0" borderId="0" xfId="0" applyFill="1"/>
    <xf numFmtId="164" fontId="0" fillId="0" borderId="1" xfId="0" applyNumberFormat="1" applyBorder="1"/>
    <xf numFmtId="164" fontId="0" fillId="0" borderId="0" xfId="0" applyNumberFormat="1"/>
    <xf numFmtId="10" fontId="0" fillId="0" borderId="0" xfId="0" applyNumberFormat="1" applyAlignment="1">
      <alignment horizontal="center"/>
    </xf>
    <xf numFmtId="164" fontId="2" fillId="0" borderId="1" xfId="0" applyNumberFormat="1" applyFont="1" applyBorder="1"/>
    <xf numFmtId="10" fontId="0" fillId="0" borderId="2" xfId="0" applyNumberFormat="1" applyBorder="1" applyAlignment="1">
      <alignment horizontal="center" vertical="center"/>
    </xf>
    <xf numFmtId="10" fontId="0" fillId="0" borderId="4" xfId="0" applyNumberFormat="1" applyBorder="1" applyAlignment="1">
      <alignment horizontal="center" vertical="center"/>
    </xf>
    <xf numFmtId="0" fontId="0" fillId="0" borderId="0" xfId="0" applyBorder="1"/>
    <xf numFmtId="0" fontId="0" fillId="0" borderId="4" xfId="0" applyBorder="1" applyAlignment="1"/>
    <xf numFmtId="10" fontId="0" fillId="0" borderId="3" xfId="0" applyNumberFormat="1" applyBorder="1" applyAlignment="1">
      <alignment horizontal="center"/>
    </xf>
    <xf numFmtId="164" fontId="0" fillId="0" borderId="1" xfId="0" applyNumberFormat="1" applyBorder="1" applyAlignment="1">
      <alignment horizontal="center" vertical="center"/>
    </xf>
    <xf numFmtId="164" fontId="0" fillId="0" borderId="4" xfId="0" applyNumberFormat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164" fontId="0" fillId="0" borderId="0" xfId="1" applyFont="1"/>
    <xf numFmtId="1" fontId="0" fillId="0" borderId="1" xfId="0" applyNumberFormat="1" applyBorder="1" applyAlignment="1">
      <alignment horizontal="center"/>
    </xf>
    <xf numFmtId="164" fontId="2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center"/>
    </xf>
    <xf numFmtId="10" fontId="2" fillId="0" borderId="0" xfId="0" applyNumberFormat="1" applyFont="1" applyAlignment="1">
      <alignment horizontal="center"/>
    </xf>
    <xf numFmtId="0" fontId="2" fillId="2" borderId="1" xfId="0" applyFont="1" applyFill="1" applyBorder="1" applyAlignment="1">
      <alignment horizontal="center"/>
    </xf>
    <xf numFmtId="167" fontId="0" fillId="0" borderId="1" xfId="0" applyNumberFormat="1" applyFont="1" applyBorder="1" applyAlignment="1">
      <alignment horizontal="center"/>
    </xf>
    <xf numFmtId="167" fontId="2" fillId="0" borderId="1" xfId="0" applyNumberFormat="1" applyFont="1" applyBorder="1" applyAlignment="1">
      <alignment horizontal="center"/>
    </xf>
    <xf numFmtId="10" fontId="0" fillId="0" borderId="0" xfId="0" applyNumberFormat="1" applyFont="1" applyBorder="1" applyAlignment="1">
      <alignment horizontal="center" vertical="center"/>
    </xf>
    <xf numFmtId="164" fontId="0" fillId="0" borderId="0" xfId="1" applyFont="1" applyBorder="1"/>
    <xf numFmtId="167" fontId="0" fillId="0" borderId="0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167" fontId="0" fillId="0" borderId="1" xfId="0" applyNumberFormat="1" applyFont="1" applyBorder="1" applyAlignment="1">
      <alignment horizontal="center" vertical="center"/>
    </xf>
    <xf numFmtId="0" fontId="0" fillId="0" borderId="3" xfId="0" applyFont="1" applyBorder="1" applyAlignment="1"/>
    <xf numFmtId="0" fontId="0" fillId="0" borderId="4" xfId="0" applyFont="1" applyBorder="1" applyAlignment="1"/>
    <xf numFmtId="164" fontId="0" fillId="0" borderId="16" xfId="0" applyNumberFormat="1" applyFont="1" applyBorder="1" applyAlignment="1">
      <alignment horizontal="center" vertical="center"/>
    </xf>
    <xf numFmtId="10" fontId="0" fillId="0" borderId="4" xfId="0" applyNumberFormat="1" applyBorder="1" applyAlignment="1"/>
    <xf numFmtId="0" fontId="0" fillId="0" borderId="3" xfId="0" applyBorder="1" applyAlignment="1"/>
    <xf numFmtId="164" fontId="2" fillId="0" borderId="4" xfId="0" applyNumberFormat="1" applyFont="1" applyBorder="1" applyAlignment="1">
      <alignment horizontal="center" vertical="center"/>
    </xf>
    <xf numFmtId="164" fontId="2" fillId="0" borderId="1" xfId="0" applyNumberFormat="1" applyFont="1" applyFill="1" applyBorder="1"/>
    <xf numFmtId="0" fontId="0" fillId="0" borderId="0" xfId="0" applyBorder="1" applyAlignment="1"/>
    <xf numFmtId="164" fontId="0" fillId="3" borderId="4" xfId="0" applyNumberFormat="1" applyFill="1" applyBorder="1" applyAlignment="1">
      <alignment horizontal="center" vertical="center"/>
    </xf>
    <xf numFmtId="10" fontId="0" fillId="3" borderId="1" xfId="0" applyNumberFormat="1" applyFill="1" applyBorder="1" applyAlignment="1">
      <alignment horizontal="center"/>
    </xf>
    <xf numFmtId="10" fontId="0" fillId="3" borderId="1" xfId="0" applyNumberFormat="1" applyFont="1" applyFill="1" applyBorder="1" applyAlignment="1">
      <alignment horizontal="center"/>
    </xf>
    <xf numFmtId="164" fontId="0" fillId="3" borderId="1" xfId="0" applyNumberFormat="1" applyFill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Border="1" applyAlignment="1">
      <alignment horizontal="left"/>
    </xf>
    <xf numFmtId="0" fontId="0" fillId="0" borderId="5" xfId="0" applyBorder="1" applyAlignment="1">
      <alignment horizontal="center"/>
    </xf>
    <xf numFmtId="0" fontId="0" fillId="0" borderId="3" xfId="0" applyBorder="1" applyAlignment="1">
      <alignment horizontal="left"/>
    </xf>
    <xf numFmtId="0" fontId="0" fillId="0" borderId="0" xfId="0" applyBorder="1" applyAlignment="1">
      <alignment horizontal="center"/>
    </xf>
    <xf numFmtId="164" fontId="0" fillId="0" borderId="0" xfId="0" applyNumberFormat="1" applyBorder="1" applyAlignment="1">
      <alignment horizontal="center"/>
    </xf>
    <xf numFmtId="0" fontId="0" fillId="0" borderId="3" xfId="0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0" xfId="0" applyFont="1" applyAlignment="1">
      <alignment horizontal="center"/>
    </xf>
    <xf numFmtId="44" fontId="0" fillId="0" borderId="0" xfId="0" applyNumberFormat="1"/>
    <xf numFmtId="10" fontId="0" fillId="0" borderId="0" xfId="0" applyNumberFormat="1"/>
    <xf numFmtId="168" fontId="0" fillId="0" borderId="0" xfId="0" applyNumberFormat="1"/>
    <xf numFmtId="44" fontId="0" fillId="0" borderId="0" xfId="0" applyNumberFormat="1" applyAlignment="1">
      <alignment horizontal="center"/>
    </xf>
    <xf numFmtId="164" fontId="2" fillId="0" borderId="16" xfId="0" applyNumberFormat="1" applyFont="1" applyBorder="1" applyAlignment="1">
      <alignment horizontal="center" vertical="center"/>
    </xf>
    <xf numFmtId="9" fontId="0" fillId="0" borderId="4" xfId="0" applyNumberFormat="1" applyBorder="1" applyAlignment="1">
      <alignment horizontal="center"/>
    </xf>
    <xf numFmtId="169" fontId="0" fillId="0" borderId="1" xfId="0" applyNumberFormat="1" applyBorder="1" applyAlignment="1">
      <alignment horizontal="center" vertical="center"/>
    </xf>
    <xf numFmtId="169" fontId="0" fillId="0" borderId="4" xfId="0" applyNumberFormat="1" applyBorder="1" applyAlignment="1">
      <alignment horizontal="center" vertical="center"/>
    </xf>
    <xf numFmtId="170" fontId="0" fillId="0" borderId="4" xfId="0" applyNumberFormat="1" applyBorder="1" applyAlignment="1">
      <alignment horizontal="center" vertical="center"/>
    </xf>
    <xf numFmtId="164" fontId="0" fillId="0" borderId="0" xfId="0" applyNumberFormat="1" applyBorder="1"/>
    <xf numFmtId="167" fontId="2" fillId="2" borderId="1" xfId="0" applyNumberFormat="1" applyFont="1" applyFill="1" applyBorder="1" applyAlignment="1">
      <alignment horizontal="center"/>
    </xf>
    <xf numFmtId="0" fontId="2" fillId="0" borderId="0" xfId="0" applyFont="1" applyBorder="1" applyAlignment="1">
      <alignment horizontal="center"/>
    </xf>
    <xf numFmtId="10" fontId="2" fillId="0" borderId="0" xfId="0" applyNumberFormat="1" applyFont="1" applyBorder="1" applyAlignment="1">
      <alignment horizont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vertical="center"/>
    </xf>
    <xf numFmtId="0" fontId="8" fillId="0" borderId="0" xfId="0" applyFont="1"/>
    <xf numFmtId="164" fontId="3" fillId="4" borderId="1" xfId="1" applyFont="1" applyFill="1" applyBorder="1" applyAlignment="1">
      <alignment vertical="center" wrapText="1"/>
    </xf>
    <xf numFmtId="0" fontId="9" fillId="0" borderId="0" xfId="0" applyFont="1" applyAlignment="1">
      <alignment wrapText="1"/>
    </xf>
    <xf numFmtId="0" fontId="9" fillId="0" borderId="0" xfId="0" applyFont="1" applyAlignment="1">
      <alignment horizontal="center" wrapText="1"/>
    </xf>
    <xf numFmtId="0" fontId="9" fillId="0" borderId="0" xfId="0" applyFont="1" applyAlignment="1">
      <alignment horizontal="justify" wrapText="1"/>
    </xf>
    <xf numFmtId="0" fontId="9" fillId="0" borderId="0" xfId="0" applyFont="1" applyAlignment="1">
      <alignment horizontal="justify" vertical="top" wrapText="1"/>
    </xf>
    <xf numFmtId="0" fontId="9" fillId="0" borderId="0" xfId="0" applyFont="1" applyAlignment="1">
      <alignment horizontal="left" wrapText="1"/>
    </xf>
    <xf numFmtId="0" fontId="8" fillId="0" borderId="0" xfId="0" applyFont="1" applyAlignment="1">
      <alignment horizontal="left" wrapText="1"/>
    </xf>
    <xf numFmtId="0" fontId="2" fillId="0" borderId="0" xfId="0" applyFont="1"/>
    <xf numFmtId="4" fontId="0" fillId="0" borderId="0" xfId="0" applyNumberFormat="1"/>
    <xf numFmtId="169" fontId="0" fillId="0" borderId="4" xfId="0" applyNumberFormat="1" applyFont="1" applyBorder="1" applyAlignment="1">
      <alignment horizontal="center" vertical="center"/>
    </xf>
    <xf numFmtId="164" fontId="0" fillId="0" borderId="1" xfId="0" applyNumberFormat="1" applyFont="1" applyBorder="1" applyAlignment="1">
      <alignment horizontal="center" vertical="center"/>
    </xf>
    <xf numFmtId="164" fontId="0" fillId="3" borderId="1" xfId="0" applyNumberFormat="1" applyFont="1" applyFill="1" applyBorder="1" applyAlignment="1">
      <alignment horizontal="center" vertical="center"/>
    </xf>
    <xf numFmtId="9" fontId="0" fillId="3" borderId="4" xfId="0" applyNumberFormat="1" applyFont="1" applyFill="1" applyBorder="1" applyAlignment="1">
      <alignment horizontal="center"/>
    </xf>
    <xf numFmtId="164" fontId="0" fillId="0" borderId="0" xfId="0" applyNumberFormat="1" applyBorder="1" applyAlignment="1">
      <alignment horizontal="center"/>
    </xf>
    <xf numFmtId="0" fontId="9" fillId="0" borderId="0" xfId="0" applyFont="1" applyAlignment="1">
      <alignment horizontal="left" wrapText="1"/>
    </xf>
    <xf numFmtId="0" fontId="9" fillId="0" borderId="0" xfId="0" applyFont="1" applyAlignment="1">
      <alignment horizontal="justify" wrapText="1"/>
    </xf>
    <xf numFmtId="167" fontId="0" fillId="3" borderId="1" xfId="0" applyNumberFormat="1" applyFont="1" applyFill="1" applyBorder="1" applyAlignment="1">
      <alignment horizontal="center"/>
    </xf>
    <xf numFmtId="167" fontId="0" fillId="3" borderId="1" xfId="0" applyNumberFormat="1" applyFont="1" applyFill="1" applyBorder="1" applyAlignment="1">
      <alignment horizontal="center" vertical="center"/>
    </xf>
    <xf numFmtId="10" fontId="0" fillId="3" borderId="3" xfId="0" applyNumberFormat="1" applyFill="1" applyBorder="1" applyAlignment="1">
      <alignment horizontal="center"/>
    </xf>
    <xf numFmtId="171" fontId="0" fillId="0" borderId="3" xfId="0" applyNumberFormat="1" applyBorder="1" applyAlignment="1">
      <alignment horizontal="center"/>
    </xf>
    <xf numFmtId="172" fontId="0" fillId="0" borderId="1" xfId="0" applyNumberFormat="1" applyBorder="1" applyAlignment="1">
      <alignment horizontal="center" vertical="center"/>
    </xf>
    <xf numFmtId="0" fontId="10" fillId="6" borderId="1" xfId="0" applyFont="1" applyFill="1" applyBorder="1" applyAlignment="1">
      <alignment horizontal="center" vertical="center" wrapText="1"/>
    </xf>
    <xf numFmtId="0" fontId="11" fillId="6" borderId="1" xfId="0" applyFont="1" applyFill="1" applyBorder="1" applyAlignment="1">
      <alignment horizontal="center" vertical="center" wrapText="1"/>
    </xf>
    <xf numFmtId="0" fontId="12" fillId="5" borderId="1" xfId="0" applyFont="1" applyFill="1" applyBorder="1" applyAlignment="1">
      <alignment horizontal="center" vertical="center" wrapText="1"/>
    </xf>
    <xf numFmtId="164" fontId="10" fillId="5" borderId="1" xfId="1" applyFont="1" applyFill="1" applyBorder="1" applyAlignment="1">
      <alignment vertical="center" wrapText="1"/>
    </xf>
    <xf numFmtId="164" fontId="0" fillId="0" borderId="0" xfId="0" applyNumberFormat="1" applyBorder="1" applyAlignment="1">
      <alignment horizontal="center"/>
    </xf>
    <xf numFmtId="0" fontId="12" fillId="5" borderId="12" xfId="0" applyFont="1" applyFill="1" applyBorder="1" applyAlignment="1">
      <alignment horizontal="center" vertical="center" wrapText="1"/>
    </xf>
    <xf numFmtId="0" fontId="2" fillId="8" borderId="1" xfId="0" applyFont="1" applyFill="1" applyBorder="1" applyAlignment="1">
      <alignment horizontal="center" vertical="center" wrapText="1"/>
    </xf>
    <xf numFmtId="165" fontId="2" fillId="8" borderId="1" xfId="0" applyNumberFormat="1" applyFont="1" applyFill="1" applyBorder="1" applyAlignment="1">
      <alignment horizontal="center" vertical="center"/>
    </xf>
    <xf numFmtId="164" fontId="0" fillId="0" borderId="1" xfId="0" applyNumberFormat="1" applyFill="1" applyBorder="1" applyAlignment="1">
      <alignment horizontal="center" vertical="center"/>
    </xf>
    <xf numFmtId="0" fontId="2" fillId="7" borderId="1" xfId="0" applyFont="1" applyFill="1" applyBorder="1" applyAlignment="1">
      <alignment horizontal="center"/>
    </xf>
    <xf numFmtId="164" fontId="2" fillId="7" borderId="15" xfId="0" applyNumberFormat="1" applyFont="1" applyFill="1" applyBorder="1"/>
    <xf numFmtId="10" fontId="2" fillId="7" borderId="12" xfId="0" applyNumberFormat="1" applyFont="1" applyFill="1" applyBorder="1" applyAlignment="1">
      <alignment horizontal="center"/>
    </xf>
    <xf numFmtId="0" fontId="2" fillId="3" borderId="2" xfId="0" applyFont="1" applyFill="1" applyBorder="1" applyAlignment="1">
      <alignment horizontal="center"/>
    </xf>
    <xf numFmtId="0" fontId="10" fillId="0" borderId="12" xfId="0" applyFont="1" applyBorder="1" applyAlignment="1">
      <alignment horizontal="center" vertical="center" wrapText="1"/>
    </xf>
    <xf numFmtId="0" fontId="13" fillId="5" borderId="12" xfId="0" applyFont="1" applyFill="1" applyBorder="1" applyAlignment="1">
      <alignment horizontal="center" vertical="center" wrapText="1"/>
    </xf>
    <xf numFmtId="164" fontId="0" fillId="0" borderId="0" xfId="0" applyNumberFormat="1" applyBorder="1" applyAlignment="1">
      <alignment horizontal="center"/>
    </xf>
    <xf numFmtId="0" fontId="12" fillId="5" borderId="1" xfId="0" applyNumberFormat="1" applyFont="1" applyFill="1" applyBorder="1" applyAlignment="1">
      <alignment horizontal="center" vertical="center" wrapText="1"/>
    </xf>
    <xf numFmtId="169" fontId="0" fillId="0" borderId="1" xfId="0" applyNumberFormat="1" applyFill="1" applyBorder="1" applyAlignment="1">
      <alignment horizontal="center" vertical="center"/>
    </xf>
    <xf numFmtId="0" fontId="2" fillId="7" borderId="2" xfId="0" applyFont="1" applyFill="1" applyBorder="1" applyAlignment="1">
      <alignment horizontal="left"/>
    </xf>
    <xf numFmtId="0" fontId="2" fillId="7" borderId="3" xfId="0" applyFont="1" applyFill="1" applyBorder="1" applyAlignment="1">
      <alignment horizontal="left"/>
    </xf>
    <xf numFmtId="0" fontId="2" fillId="7" borderId="4" xfId="0" applyFont="1" applyFill="1" applyBorder="1" applyAlignment="1">
      <alignment horizontal="left"/>
    </xf>
    <xf numFmtId="0" fontId="2" fillId="7" borderId="1" xfId="0" applyFont="1" applyFill="1" applyBorder="1" applyAlignment="1">
      <alignment horizontal="left"/>
    </xf>
    <xf numFmtId="0" fontId="0" fillId="0" borderId="0" xfId="0" applyAlignment="1">
      <alignment horizontal="right" vertical="center"/>
    </xf>
    <xf numFmtId="0" fontId="0" fillId="0" borderId="9" xfId="0" applyBorder="1" applyAlignment="1">
      <alignment horizontal="center"/>
    </xf>
    <xf numFmtId="0" fontId="0" fillId="0" borderId="0" xfId="0" applyAlignment="1">
      <alignment horizontal="center" vertical="center"/>
    </xf>
    <xf numFmtId="166" fontId="0" fillId="0" borderId="0" xfId="0" applyNumberFormat="1" applyAlignment="1">
      <alignment horizontal="center" vertical="center"/>
    </xf>
    <xf numFmtId="10" fontId="0" fillId="0" borderId="0" xfId="0" applyNumberFormat="1" applyAlignment="1">
      <alignment horizontal="center" vertical="center"/>
    </xf>
    <xf numFmtId="0" fontId="2" fillId="0" borderId="1" xfId="0" applyFont="1" applyBorder="1" applyAlignment="1">
      <alignment horizontal="left"/>
    </xf>
    <xf numFmtId="0" fontId="2" fillId="7" borderId="1" xfId="0" applyFont="1" applyFill="1" applyBorder="1" applyAlignment="1">
      <alignment horizontal="center"/>
    </xf>
    <xf numFmtId="0" fontId="0" fillId="0" borderId="6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10" fontId="0" fillId="0" borderId="6" xfId="0" applyNumberFormat="1" applyBorder="1" applyAlignment="1">
      <alignment horizontal="center" vertical="center"/>
    </xf>
    <xf numFmtId="10" fontId="0" fillId="0" borderId="11" xfId="0" applyNumberFormat="1" applyBorder="1" applyAlignment="1">
      <alignment horizontal="center" vertical="center"/>
    </xf>
    <xf numFmtId="10" fontId="0" fillId="0" borderId="7" xfId="0" applyNumberFormat="1" applyBorder="1" applyAlignment="1">
      <alignment horizontal="center" vertical="center"/>
    </xf>
    <xf numFmtId="10" fontId="0" fillId="0" borderId="14" xfId="0" applyNumberFormat="1" applyBorder="1" applyAlignment="1">
      <alignment horizontal="center" vertical="center"/>
    </xf>
    <xf numFmtId="0" fontId="0" fillId="0" borderId="4" xfId="0" applyBorder="1" applyAlignment="1">
      <alignment horizontal="center"/>
    </xf>
    <xf numFmtId="0" fontId="0" fillId="0" borderId="1" xfId="0" applyBorder="1" applyAlignment="1">
      <alignment horizontal="center"/>
    </xf>
    <xf numFmtId="10" fontId="2" fillId="0" borderId="0" xfId="0" applyNumberFormat="1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/>
    </xf>
    <xf numFmtId="0" fontId="0" fillId="0" borderId="11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10" fontId="0" fillId="0" borderId="8" xfId="0" applyNumberFormat="1" applyBorder="1" applyAlignment="1">
      <alignment horizontal="center" vertical="center"/>
    </xf>
    <xf numFmtId="10" fontId="0" fillId="0" borderId="10" xfId="0" applyNumberFormat="1" applyBorder="1" applyAlignment="1">
      <alignment horizontal="center" vertical="center"/>
    </xf>
    <xf numFmtId="0" fontId="0" fillId="0" borderId="1" xfId="0" applyBorder="1" applyAlignment="1">
      <alignment horizontal="left"/>
    </xf>
    <xf numFmtId="0" fontId="2" fillId="8" borderId="1" xfId="0" applyFont="1" applyFill="1" applyBorder="1" applyAlignment="1">
      <alignment horizontal="center"/>
    </xf>
    <xf numFmtId="164" fontId="0" fillId="0" borderId="0" xfId="0" applyNumberFormat="1" applyBorder="1" applyAlignment="1">
      <alignment horizontal="center"/>
    </xf>
    <xf numFmtId="0" fontId="2" fillId="0" borderId="2" xfId="0" applyFont="1" applyBorder="1" applyAlignment="1">
      <alignment horizontal="left"/>
    </xf>
    <xf numFmtId="0" fontId="2" fillId="0" borderId="3" xfId="0" applyFont="1" applyBorder="1" applyAlignment="1">
      <alignment horizontal="left"/>
    </xf>
    <xf numFmtId="0" fontId="2" fillId="0" borderId="4" xfId="0" applyFont="1" applyBorder="1" applyAlignment="1">
      <alignment horizontal="left"/>
    </xf>
    <xf numFmtId="0" fontId="2" fillId="8" borderId="1" xfId="0" applyFont="1" applyFill="1" applyBorder="1" applyAlignment="1">
      <alignment horizontal="left"/>
    </xf>
    <xf numFmtId="0" fontId="0" fillId="0" borderId="1" xfId="0" applyFill="1" applyBorder="1" applyAlignment="1">
      <alignment horizontal="left"/>
    </xf>
    <xf numFmtId="0" fontId="2" fillId="0" borderId="1" xfId="0" applyFont="1" applyFill="1" applyBorder="1" applyAlignment="1">
      <alignment horizontal="left"/>
    </xf>
    <xf numFmtId="164" fontId="0" fillId="3" borderId="1" xfId="0" applyNumberFormat="1" applyFill="1" applyBorder="1" applyAlignment="1">
      <alignment horizontal="center"/>
    </xf>
    <xf numFmtId="0" fontId="2" fillId="8" borderId="2" xfId="0" applyFont="1" applyFill="1" applyBorder="1" applyAlignment="1">
      <alignment horizontal="center" vertical="center" wrapText="1"/>
    </xf>
    <xf numFmtId="0" fontId="2" fillId="8" borderId="4" xfId="0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/>
    </xf>
    <xf numFmtId="0" fontId="2" fillId="0" borderId="9" xfId="0" applyFont="1" applyBorder="1" applyAlignment="1">
      <alignment horizontal="left"/>
    </xf>
    <xf numFmtId="0" fontId="0" fillId="0" borderId="0" xfId="0" applyBorder="1" applyAlignment="1">
      <alignment horizontal="left"/>
    </xf>
    <xf numFmtId="0" fontId="2" fillId="0" borderId="0" xfId="0" applyFont="1" applyAlignment="1">
      <alignment horizontal="left"/>
    </xf>
    <xf numFmtId="0" fontId="2" fillId="7" borderId="12" xfId="0" applyFont="1" applyFill="1" applyBorder="1" applyAlignment="1">
      <alignment horizontal="center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3" xfId="0" applyBorder="1" applyAlignment="1">
      <alignment horizontal="left"/>
    </xf>
    <xf numFmtId="0" fontId="0" fillId="0" borderId="11" xfId="0" applyBorder="1" applyAlignment="1">
      <alignment horizontal="left"/>
    </xf>
    <xf numFmtId="0" fontId="0" fillId="0" borderId="2" xfId="0" applyFont="1" applyBorder="1" applyAlignment="1">
      <alignment horizontal="left"/>
    </xf>
    <xf numFmtId="0" fontId="0" fillId="0" borderId="3" xfId="0" applyFont="1" applyBorder="1" applyAlignment="1">
      <alignment horizontal="left"/>
    </xf>
    <xf numFmtId="0" fontId="0" fillId="0" borderId="4" xfId="0" applyFont="1" applyBorder="1" applyAlignment="1">
      <alignment horizontal="left"/>
    </xf>
    <xf numFmtId="0" fontId="0" fillId="0" borderId="13" xfId="0" applyFont="1" applyBorder="1" applyAlignment="1">
      <alignment horizontal="left"/>
    </xf>
    <xf numFmtId="0" fontId="0" fillId="0" borderId="11" xfId="0" applyFont="1" applyBorder="1" applyAlignment="1">
      <alignment horizontal="left"/>
    </xf>
    <xf numFmtId="0" fontId="2" fillId="8" borderId="2" xfId="0" applyFont="1" applyFill="1" applyBorder="1" applyAlignment="1">
      <alignment horizontal="left"/>
    </xf>
    <xf numFmtId="0" fontId="2" fillId="8" borderId="3" xfId="0" applyFont="1" applyFill="1" applyBorder="1" applyAlignment="1">
      <alignment horizontal="left"/>
    </xf>
    <xf numFmtId="0" fontId="2" fillId="8" borderId="4" xfId="0" applyFont="1" applyFill="1" applyBorder="1" applyAlignment="1">
      <alignment horizontal="left"/>
    </xf>
    <xf numFmtId="0" fontId="0" fillId="0" borderId="12" xfId="0" applyBorder="1" applyAlignment="1">
      <alignment horizontal="left"/>
    </xf>
    <xf numFmtId="0" fontId="0" fillId="0" borderId="6" xfId="0" applyBorder="1" applyAlignment="1">
      <alignment horizontal="left"/>
    </xf>
    <xf numFmtId="0" fontId="0" fillId="0" borderId="0" xfId="0" applyBorder="1" applyAlignment="1">
      <alignment horizontal="center"/>
    </xf>
    <xf numFmtId="0" fontId="0" fillId="0" borderId="8" xfId="0" applyBorder="1" applyAlignment="1">
      <alignment horizontal="left"/>
    </xf>
    <xf numFmtId="0" fontId="0" fillId="0" borderId="9" xfId="0" applyBorder="1" applyAlignment="1">
      <alignment horizontal="left"/>
    </xf>
    <xf numFmtId="0" fontId="0" fillId="0" borderId="10" xfId="0" applyBorder="1" applyAlignment="1">
      <alignment horizontal="left"/>
    </xf>
    <xf numFmtId="0" fontId="0" fillId="0" borderId="3" xfId="0" applyBorder="1" applyAlignment="1">
      <alignment horizontal="center"/>
    </xf>
    <xf numFmtId="0" fontId="2" fillId="2" borderId="2" xfId="0" applyFont="1" applyFill="1" applyBorder="1" applyAlignment="1">
      <alignment horizontal="left"/>
    </xf>
    <xf numFmtId="0" fontId="2" fillId="2" borderId="3" xfId="0" applyFont="1" applyFill="1" applyBorder="1" applyAlignment="1">
      <alignment horizontal="left"/>
    </xf>
    <xf numFmtId="0" fontId="2" fillId="2" borderId="4" xfId="0" applyFont="1" applyFill="1" applyBorder="1" applyAlignment="1">
      <alignment horizontal="left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2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left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0" xfId="0" applyFont="1" applyAlignment="1">
      <alignment horizontal="center"/>
    </xf>
    <xf numFmtId="0" fontId="3" fillId="4" borderId="1" xfId="0" applyFont="1" applyFill="1" applyBorder="1" applyAlignment="1">
      <alignment horizontal="center" wrapText="1"/>
    </xf>
    <xf numFmtId="0" fontId="3" fillId="0" borderId="0" xfId="0" applyFont="1" applyAlignment="1">
      <alignment horizontal="left" wrapText="1"/>
    </xf>
    <xf numFmtId="0" fontId="9" fillId="0" borderId="0" xfId="0" applyFont="1" applyAlignment="1">
      <alignment horizontal="left" vertical="top" wrapText="1"/>
    </xf>
    <xf numFmtId="0" fontId="9" fillId="0" borderId="0" xfId="0" applyFont="1" applyAlignment="1">
      <alignment horizontal="left" wrapText="1"/>
    </xf>
    <xf numFmtId="0" fontId="9" fillId="0" borderId="0" xfId="0" applyFont="1" applyAlignment="1">
      <alignment horizontal="justify" wrapText="1"/>
    </xf>
    <xf numFmtId="0" fontId="9" fillId="0" borderId="0" xfId="0" applyFont="1" applyAlignment="1">
      <alignment horizontal="justify" vertical="top" wrapText="1"/>
    </xf>
    <xf numFmtId="0" fontId="9" fillId="0" borderId="0" xfId="0" applyFont="1" applyAlignment="1">
      <alignment horizontal="justify"/>
    </xf>
    <xf numFmtId="0" fontId="2" fillId="6" borderId="1" xfId="0" applyFont="1" applyFill="1" applyBorder="1" applyAlignment="1">
      <alignment horizontal="center"/>
    </xf>
    <xf numFmtId="0" fontId="10" fillId="6" borderId="2" xfId="0" applyFont="1" applyFill="1" applyBorder="1" applyAlignment="1">
      <alignment horizontal="center" vertical="center" wrapText="1"/>
    </xf>
    <xf numFmtId="0" fontId="10" fillId="6" borderId="4" xfId="0" applyFont="1" applyFill="1" applyBorder="1" applyAlignment="1">
      <alignment horizontal="center" vertical="center" wrapText="1"/>
    </xf>
    <xf numFmtId="0" fontId="12" fillId="5" borderId="2" xfId="0" applyFont="1" applyFill="1" applyBorder="1" applyAlignment="1">
      <alignment horizontal="center" vertical="center" wrapText="1"/>
    </xf>
    <xf numFmtId="0" fontId="12" fillId="5" borderId="4" xfId="0" applyFont="1" applyFill="1" applyBorder="1" applyAlignment="1">
      <alignment horizontal="center" vertical="center" wrapText="1"/>
    </xf>
    <xf numFmtId="0" fontId="7" fillId="0" borderId="0" xfId="0" applyFont="1" applyBorder="1" applyAlignment="1">
      <alignment horizontal="left" vertical="center"/>
    </xf>
    <xf numFmtId="0" fontId="7" fillId="0" borderId="0" xfId="0" applyFont="1" applyBorder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Border="1" applyAlignment="1">
      <alignment horizontal="center" vertical="center"/>
    </xf>
  </cellXfs>
  <cellStyles count="3">
    <cellStyle name="Moeda" xfId="1" builtinId="4"/>
    <cellStyle name="Moeda 2" xfId="2" xr:uid="{00000000-0005-0000-0000-000001000000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Q140"/>
  <sheetViews>
    <sheetView topLeftCell="A76" zoomScale="130" zoomScaleNormal="130" zoomScaleSheetLayoutView="145" workbookViewId="0">
      <selection activeCell="J89" sqref="J89"/>
    </sheetView>
  </sheetViews>
  <sheetFormatPr defaultRowHeight="15" x14ac:dyDescent="0.25"/>
  <cols>
    <col min="1" max="1" width="3.5703125" customWidth="1"/>
    <col min="2" max="2" width="9.42578125" customWidth="1"/>
    <col min="3" max="3" width="24.5703125" customWidth="1"/>
    <col min="4" max="5" width="8.7109375" customWidth="1"/>
    <col min="6" max="6" width="11.85546875" customWidth="1"/>
    <col min="7" max="7" width="13.28515625" customWidth="1"/>
    <col min="8" max="8" width="15.42578125" customWidth="1"/>
    <col min="9" max="9" width="3" customWidth="1"/>
    <col min="11" max="11" width="18.42578125" customWidth="1"/>
    <col min="12" max="12" width="12.7109375" bestFit="1" customWidth="1"/>
    <col min="14" max="14" width="12.28515625" bestFit="1" customWidth="1"/>
    <col min="15" max="15" width="12.7109375" bestFit="1" customWidth="1"/>
    <col min="16" max="16" width="12.28515625" bestFit="1" customWidth="1"/>
  </cols>
  <sheetData>
    <row r="1" spans="2:15" ht="10.5" customHeight="1" x14ac:dyDescent="0.25"/>
    <row r="2" spans="2:15" x14ac:dyDescent="0.25">
      <c r="B2" s="117" t="s">
        <v>0</v>
      </c>
      <c r="C2" s="117"/>
      <c r="D2" s="117"/>
      <c r="E2" s="117"/>
      <c r="F2" s="117"/>
      <c r="G2" s="117"/>
      <c r="H2" s="117"/>
    </row>
    <row r="3" spans="2:15" x14ac:dyDescent="0.25">
      <c r="B3" s="107" t="s">
        <v>215</v>
      </c>
      <c r="C3" s="108"/>
      <c r="D3" s="108"/>
      <c r="E3" s="108"/>
      <c r="F3" s="108"/>
      <c r="G3" s="108"/>
      <c r="H3" s="109"/>
    </row>
    <row r="4" spans="2:15" x14ac:dyDescent="0.25">
      <c r="B4" s="107" t="s">
        <v>196</v>
      </c>
      <c r="C4" s="108"/>
      <c r="D4" s="108"/>
      <c r="E4" s="108"/>
      <c r="F4" s="108"/>
      <c r="G4" s="108"/>
      <c r="H4" s="109"/>
    </row>
    <row r="5" spans="2:15" x14ac:dyDescent="0.25">
      <c r="B5" s="107" t="s">
        <v>199</v>
      </c>
      <c r="C5" s="108"/>
      <c r="D5" s="108"/>
      <c r="E5" s="108"/>
      <c r="F5" s="108"/>
      <c r="G5" s="108"/>
      <c r="H5" s="109"/>
    </row>
    <row r="6" spans="2:15" x14ac:dyDescent="0.25">
      <c r="B6" s="110" t="s">
        <v>214</v>
      </c>
      <c r="C6" s="110"/>
      <c r="D6" s="110"/>
      <c r="E6" s="110"/>
      <c r="F6" s="110"/>
      <c r="G6" s="110"/>
      <c r="H6" s="110"/>
    </row>
    <row r="7" spans="2:15" ht="7.5" customHeight="1" x14ac:dyDescent="0.25">
      <c r="B7" s="167"/>
      <c r="C7" s="167"/>
      <c r="D7" s="167"/>
      <c r="E7" s="167"/>
      <c r="F7" s="167"/>
      <c r="G7" s="167"/>
      <c r="H7" s="167"/>
    </row>
    <row r="8" spans="2:15" x14ac:dyDescent="0.25">
      <c r="B8" s="147"/>
      <c r="C8" s="147"/>
      <c r="D8" s="147"/>
      <c r="E8" s="147"/>
      <c r="F8" s="147"/>
      <c r="G8" s="147"/>
      <c r="H8" s="147"/>
      <c r="K8" s="50"/>
      <c r="L8" s="53"/>
      <c r="N8" s="50"/>
    </row>
    <row r="9" spans="2:15" x14ac:dyDescent="0.25">
      <c r="B9" s="8"/>
      <c r="C9" s="117" t="s">
        <v>1</v>
      </c>
      <c r="D9" s="117"/>
      <c r="E9" s="117"/>
      <c r="F9" s="117"/>
      <c r="G9" s="117"/>
      <c r="H9" s="8"/>
      <c r="N9" s="50"/>
    </row>
    <row r="10" spans="2:15" x14ac:dyDescent="0.25">
      <c r="B10" s="165" t="s">
        <v>200</v>
      </c>
      <c r="C10" s="165"/>
      <c r="D10" s="165"/>
      <c r="E10" s="165"/>
      <c r="F10" s="165"/>
      <c r="G10" s="166"/>
      <c r="H10" s="39">
        <v>2045.92</v>
      </c>
      <c r="N10" s="50"/>
    </row>
    <row r="11" spans="2:15" x14ac:dyDescent="0.25">
      <c r="B11" s="165" t="s">
        <v>2</v>
      </c>
      <c r="C11" s="165"/>
      <c r="D11" s="165"/>
      <c r="E11" s="165"/>
      <c r="F11" s="165"/>
      <c r="G11" s="166"/>
      <c r="H11" s="11">
        <f>H10*2</f>
        <v>4091.84</v>
      </c>
      <c r="K11" s="50"/>
      <c r="O11" s="14"/>
    </row>
    <row r="12" spans="2:15" x14ac:dyDescent="0.25">
      <c r="B12" s="165" t="s">
        <v>99</v>
      </c>
      <c r="C12" s="165"/>
      <c r="D12" s="165"/>
      <c r="E12" s="165"/>
      <c r="F12" s="165"/>
      <c r="G12" s="166"/>
      <c r="H12" s="11">
        <f>H11*30%</f>
        <v>1227.5519999999999</v>
      </c>
      <c r="K12" s="50"/>
      <c r="L12" s="76"/>
    </row>
    <row r="13" spans="2:15" x14ac:dyDescent="0.25">
      <c r="B13" s="152" t="s">
        <v>58</v>
      </c>
      <c r="C13" s="153"/>
      <c r="D13" s="171">
        <v>0</v>
      </c>
      <c r="E13" s="171"/>
      <c r="F13" s="47" t="s">
        <v>4</v>
      </c>
      <c r="G13" s="9"/>
      <c r="H13" s="12">
        <f>((((H11+H12)/2)/220)*20%)*D13</f>
        <v>0</v>
      </c>
      <c r="K13" s="50"/>
      <c r="L13" s="52"/>
      <c r="N13" s="52"/>
      <c r="O13" s="14"/>
    </row>
    <row r="14" spans="2:15" x14ac:dyDescent="0.25">
      <c r="B14" s="152" t="s">
        <v>100</v>
      </c>
      <c r="C14" s="153"/>
      <c r="D14" s="171">
        <v>0</v>
      </c>
      <c r="E14" s="171"/>
      <c r="F14" s="47" t="s">
        <v>4</v>
      </c>
      <c r="G14" s="9"/>
      <c r="H14" s="12">
        <f>(((((H11+H12)/2)/220)*(1+20%))*D14)*((60/52.5)-1)</f>
        <v>0</v>
      </c>
      <c r="K14" s="51"/>
      <c r="L14" s="50"/>
    </row>
    <row r="15" spans="2:15" x14ac:dyDescent="0.25">
      <c r="B15" s="157" t="s">
        <v>101</v>
      </c>
      <c r="C15" s="158"/>
      <c r="D15" s="158"/>
      <c r="E15" s="158"/>
      <c r="F15" s="28"/>
      <c r="G15" s="29" t="s">
        <v>4</v>
      </c>
      <c r="H15" s="30">
        <f>(((1845.56/220)+((1845.56/220)*60%)))*F15</f>
        <v>0</v>
      </c>
      <c r="K15" s="50"/>
      <c r="L15" s="52"/>
    </row>
    <row r="16" spans="2:15" x14ac:dyDescent="0.25">
      <c r="B16" s="152" t="s">
        <v>3</v>
      </c>
      <c r="C16" s="153"/>
      <c r="D16" s="153"/>
      <c r="E16" s="153"/>
      <c r="F16" s="153"/>
      <c r="G16" s="154"/>
      <c r="H16" s="12">
        <v>0</v>
      </c>
      <c r="K16" s="50"/>
    </row>
    <row r="17" spans="2:16" x14ac:dyDescent="0.25">
      <c r="B17" s="116" t="s">
        <v>5</v>
      </c>
      <c r="C17" s="116"/>
      <c r="D17" s="116"/>
      <c r="E17" s="116"/>
      <c r="F17" s="116"/>
      <c r="G17" s="116"/>
      <c r="H17" s="54">
        <f>SUM(H11:H16)</f>
        <v>5319.3919999999998</v>
      </c>
    </row>
    <row r="18" spans="2:16" x14ac:dyDescent="0.25">
      <c r="B18" s="152" t="s">
        <v>6</v>
      </c>
      <c r="C18" s="153"/>
      <c r="D18" s="153"/>
      <c r="E18" s="153"/>
      <c r="F18" s="86">
        <f>'Encargos '!F54</f>
        <v>0.68526200000000004</v>
      </c>
      <c r="G18" s="31"/>
      <c r="H18" s="12">
        <f>H17*F18</f>
        <v>3645.1772007039999</v>
      </c>
      <c r="K18" s="3"/>
      <c r="L18" s="50"/>
    </row>
    <row r="19" spans="2:16" x14ac:dyDescent="0.25">
      <c r="B19" s="147"/>
      <c r="C19" s="147"/>
      <c r="D19" s="147"/>
      <c r="E19" s="147"/>
      <c r="F19" s="147"/>
      <c r="G19" s="147"/>
      <c r="H19" s="147"/>
      <c r="L19" s="50"/>
    </row>
    <row r="20" spans="2:16" x14ac:dyDescent="0.25">
      <c r="B20" s="8"/>
      <c r="C20" s="151" t="s">
        <v>7</v>
      </c>
      <c r="D20" s="151"/>
      <c r="E20" s="151"/>
      <c r="F20" s="151"/>
      <c r="G20" s="151"/>
      <c r="H20" s="8"/>
      <c r="K20" s="50"/>
      <c r="N20" s="50"/>
      <c r="P20" s="50"/>
    </row>
    <row r="21" spans="2:16" x14ac:dyDescent="0.25">
      <c r="B21" s="162" t="s">
        <v>203</v>
      </c>
      <c r="C21" s="163"/>
      <c r="D21" s="163"/>
      <c r="E21" s="163"/>
      <c r="F21" s="163"/>
      <c r="G21" s="163"/>
      <c r="H21" s="164"/>
      <c r="N21" s="50"/>
      <c r="P21" s="50"/>
    </row>
    <row r="22" spans="2:16" x14ac:dyDescent="0.25">
      <c r="B22" s="152" t="s">
        <v>9</v>
      </c>
      <c r="C22" s="153"/>
      <c r="D22" s="153"/>
      <c r="E22" s="32" t="s">
        <v>10</v>
      </c>
      <c r="F22" s="44">
        <v>22</v>
      </c>
      <c r="G22" s="9"/>
      <c r="H22" s="57">
        <f>2*F22</f>
        <v>44</v>
      </c>
      <c r="I22" s="3"/>
      <c r="N22" s="50"/>
    </row>
    <row r="23" spans="2:16" x14ac:dyDescent="0.25">
      <c r="B23" s="168" t="s">
        <v>11</v>
      </c>
      <c r="C23" s="169"/>
      <c r="D23" s="169"/>
      <c r="E23" s="169"/>
      <c r="F23" s="169"/>
      <c r="G23" s="170"/>
      <c r="H23" s="36">
        <v>4.4000000000000004</v>
      </c>
    </row>
    <row r="24" spans="2:16" x14ac:dyDescent="0.25">
      <c r="B24" s="152" t="s">
        <v>12</v>
      </c>
      <c r="C24" s="153"/>
      <c r="D24" s="153"/>
      <c r="E24" s="153"/>
      <c r="F24" s="153"/>
      <c r="G24" s="154"/>
      <c r="H24" s="11">
        <f>H22*H23</f>
        <v>193.60000000000002</v>
      </c>
    </row>
    <row r="25" spans="2:16" x14ac:dyDescent="0.25">
      <c r="B25" s="152" t="s">
        <v>13</v>
      </c>
      <c r="C25" s="153"/>
      <c r="D25" s="153"/>
      <c r="E25" s="153"/>
      <c r="F25" s="10">
        <v>0.06</v>
      </c>
      <c r="G25" s="9" t="s">
        <v>14</v>
      </c>
      <c r="H25" s="11">
        <f>H10*F25</f>
        <v>122.7552</v>
      </c>
      <c r="K25" s="50"/>
    </row>
    <row r="26" spans="2:16" x14ac:dyDescent="0.25">
      <c r="B26" s="116" t="s">
        <v>15</v>
      </c>
      <c r="C26" s="116"/>
      <c r="D26" s="116"/>
      <c r="E26" s="116"/>
      <c r="F26" s="116"/>
      <c r="G26" s="116"/>
      <c r="H26" s="16">
        <f>H24-H25</f>
        <v>70.844800000000021</v>
      </c>
      <c r="K26" s="50"/>
    </row>
    <row r="27" spans="2:16" x14ac:dyDescent="0.25">
      <c r="B27" s="147"/>
      <c r="C27" s="147"/>
      <c r="D27" s="147"/>
      <c r="E27" s="147"/>
      <c r="F27" s="147"/>
      <c r="G27" s="147"/>
      <c r="H27" s="147"/>
    </row>
    <row r="28" spans="2:16" x14ac:dyDescent="0.25">
      <c r="B28" s="162" t="s">
        <v>201</v>
      </c>
      <c r="C28" s="163"/>
      <c r="D28" s="163"/>
      <c r="E28" s="163"/>
      <c r="F28" s="163"/>
      <c r="G28" s="163"/>
      <c r="H28" s="164"/>
    </row>
    <row r="29" spans="2:16" x14ac:dyDescent="0.25">
      <c r="B29" s="152" t="s">
        <v>17</v>
      </c>
      <c r="C29" s="153"/>
      <c r="D29" s="153"/>
      <c r="E29" s="153"/>
      <c r="F29" s="153"/>
      <c r="G29" s="153"/>
      <c r="H29" s="56">
        <v>22</v>
      </c>
    </row>
    <row r="30" spans="2:16" x14ac:dyDescent="0.25">
      <c r="B30" s="152" t="s">
        <v>18</v>
      </c>
      <c r="C30" s="153"/>
      <c r="D30" s="153"/>
      <c r="E30" s="153"/>
      <c r="F30" s="153"/>
      <c r="G30" s="153"/>
      <c r="H30" s="11">
        <v>37</v>
      </c>
    </row>
    <row r="31" spans="2:16" x14ac:dyDescent="0.25">
      <c r="B31" s="152" t="s">
        <v>13</v>
      </c>
      <c r="C31" s="153"/>
      <c r="D31" s="153"/>
      <c r="E31" s="153"/>
      <c r="F31" s="153"/>
      <c r="G31" s="55">
        <v>0.18</v>
      </c>
      <c r="H31" s="11">
        <f>(H30*H29)*G31</f>
        <v>146.51999999999998</v>
      </c>
    </row>
    <row r="32" spans="2:16" x14ac:dyDescent="0.25">
      <c r="B32" s="138" t="s">
        <v>15</v>
      </c>
      <c r="C32" s="139"/>
      <c r="D32" s="139"/>
      <c r="E32" s="139"/>
      <c r="F32" s="139"/>
      <c r="G32" s="139"/>
      <c r="H32" s="17">
        <f>(H29*H30)-H31</f>
        <v>667.48</v>
      </c>
      <c r="I32" s="1"/>
      <c r="J32" s="1"/>
    </row>
    <row r="33" spans="2:8" x14ac:dyDescent="0.25">
      <c r="B33" s="147"/>
      <c r="C33" s="147"/>
      <c r="D33" s="147"/>
      <c r="E33" s="147"/>
      <c r="F33" s="147"/>
      <c r="G33" s="147"/>
      <c r="H33" s="147"/>
    </row>
    <row r="34" spans="2:8" x14ac:dyDescent="0.25">
      <c r="B34" s="141" t="s">
        <v>202</v>
      </c>
      <c r="C34" s="141"/>
      <c r="D34" s="141"/>
      <c r="E34" s="141"/>
      <c r="F34" s="141"/>
      <c r="G34" s="141"/>
      <c r="H34" s="141"/>
    </row>
    <row r="35" spans="2:8" x14ac:dyDescent="0.25">
      <c r="B35" s="165" t="s">
        <v>17</v>
      </c>
      <c r="C35" s="165"/>
      <c r="D35" s="165"/>
      <c r="E35" s="165"/>
      <c r="F35" s="165"/>
      <c r="G35" s="166"/>
      <c r="H35" s="56">
        <v>2</v>
      </c>
    </row>
    <row r="36" spans="2:8" x14ac:dyDescent="0.25">
      <c r="B36" s="152" t="s">
        <v>20</v>
      </c>
      <c r="C36" s="153"/>
      <c r="D36" s="153"/>
      <c r="E36" s="153"/>
      <c r="F36" s="153"/>
      <c r="G36" s="154"/>
      <c r="H36" s="12">
        <v>187.97</v>
      </c>
    </row>
    <row r="37" spans="2:8" x14ac:dyDescent="0.25">
      <c r="B37" s="152" t="s">
        <v>13</v>
      </c>
      <c r="C37" s="153"/>
      <c r="D37" s="153"/>
      <c r="E37" s="153"/>
      <c r="F37" s="153"/>
      <c r="G37" s="55">
        <v>0.05</v>
      </c>
      <c r="H37" s="11">
        <f>(H36*H35)*G37</f>
        <v>18.797000000000001</v>
      </c>
    </row>
    <row r="38" spans="2:8" x14ac:dyDescent="0.25">
      <c r="B38" s="116" t="s">
        <v>12</v>
      </c>
      <c r="C38" s="116"/>
      <c r="D38" s="116"/>
      <c r="E38" s="116"/>
      <c r="F38" s="116"/>
      <c r="G38" s="116"/>
      <c r="H38" s="16">
        <f>(H36*H35)-H37</f>
        <v>357.14299999999997</v>
      </c>
    </row>
    <row r="39" spans="2:8" x14ac:dyDescent="0.25">
      <c r="B39" s="147"/>
      <c r="C39" s="147"/>
      <c r="D39" s="147"/>
      <c r="E39" s="147"/>
      <c r="F39" s="147"/>
      <c r="G39" s="147"/>
      <c r="H39" s="147"/>
    </row>
    <row r="40" spans="2:8" x14ac:dyDescent="0.25">
      <c r="B40" s="141" t="s">
        <v>204</v>
      </c>
      <c r="C40" s="141"/>
      <c r="D40" s="141"/>
      <c r="E40" s="141"/>
      <c r="F40" s="141"/>
      <c r="G40" s="141"/>
      <c r="H40" s="141"/>
    </row>
    <row r="41" spans="2:8" x14ac:dyDescent="0.25">
      <c r="B41" s="157" t="s">
        <v>17</v>
      </c>
      <c r="C41" s="158"/>
      <c r="D41" s="158"/>
      <c r="E41" s="158"/>
      <c r="F41" s="158"/>
      <c r="G41" s="159"/>
      <c r="H41" s="77">
        <v>2</v>
      </c>
    </row>
    <row r="42" spans="2:8" x14ac:dyDescent="0.25">
      <c r="B42" s="160" t="s">
        <v>20</v>
      </c>
      <c r="C42" s="160"/>
      <c r="D42" s="160"/>
      <c r="E42" s="160"/>
      <c r="F42" s="160"/>
      <c r="G42" s="161"/>
      <c r="H42" s="79">
        <v>344.25</v>
      </c>
    </row>
    <row r="43" spans="2:8" x14ac:dyDescent="0.25">
      <c r="B43" s="157" t="s">
        <v>180</v>
      </c>
      <c r="C43" s="158"/>
      <c r="D43" s="158"/>
      <c r="E43" s="158"/>
      <c r="F43" s="158"/>
      <c r="G43" s="80">
        <v>0.06</v>
      </c>
      <c r="H43" s="78">
        <f>(H11+H12)*G43</f>
        <v>319.16352000000001</v>
      </c>
    </row>
    <row r="44" spans="2:8" x14ac:dyDescent="0.25">
      <c r="B44" s="138" t="s">
        <v>15</v>
      </c>
      <c r="C44" s="139"/>
      <c r="D44" s="139"/>
      <c r="E44" s="139"/>
      <c r="F44" s="139"/>
      <c r="G44" s="140"/>
      <c r="H44" s="33">
        <f>(H41*H42)-H43</f>
        <v>369.33647999999999</v>
      </c>
    </row>
    <row r="45" spans="2:8" x14ac:dyDescent="0.25">
      <c r="B45" s="147"/>
      <c r="C45" s="147"/>
      <c r="D45" s="147"/>
      <c r="E45" s="147"/>
      <c r="F45" s="147"/>
      <c r="G45" s="147"/>
      <c r="H45" s="147"/>
    </row>
    <row r="46" spans="2:8" x14ac:dyDescent="0.25">
      <c r="B46" s="141" t="s">
        <v>205</v>
      </c>
      <c r="C46" s="141"/>
      <c r="D46" s="141"/>
      <c r="E46" s="141"/>
      <c r="F46" s="141"/>
      <c r="G46" s="141"/>
      <c r="H46" s="141"/>
    </row>
    <row r="47" spans="2:8" x14ac:dyDescent="0.25">
      <c r="B47" s="152" t="s">
        <v>17</v>
      </c>
      <c r="C47" s="153"/>
      <c r="D47" s="153"/>
      <c r="E47" s="153"/>
      <c r="F47" s="153"/>
      <c r="G47" s="154"/>
      <c r="H47" s="57">
        <v>2</v>
      </c>
    </row>
    <row r="48" spans="2:8" x14ac:dyDescent="0.25">
      <c r="B48" s="155" t="s">
        <v>18</v>
      </c>
      <c r="C48" s="155"/>
      <c r="D48" s="155"/>
      <c r="E48" s="155"/>
      <c r="F48" s="155"/>
      <c r="G48" s="156"/>
      <c r="H48" s="11">
        <f>(H11/2)+(H11/2/2)</f>
        <v>3068.88</v>
      </c>
    </row>
    <row r="49" spans="2:8" x14ac:dyDescent="0.25">
      <c r="B49" s="152" t="s">
        <v>181</v>
      </c>
      <c r="C49" s="153"/>
      <c r="D49" s="87">
        <v>1.91E-3</v>
      </c>
      <c r="E49" s="32" t="s">
        <v>182</v>
      </c>
      <c r="F49" s="32"/>
      <c r="G49" s="9"/>
      <c r="H49" s="58">
        <f>D49/12</f>
        <v>1.5916666666666667E-4</v>
      </c>
    </row>
    <row r="50" spans="2:8" x14ac:dyDescent="0.25">
      <c r="B50" s="116" t="s">
        <v>15</v>
      </c>
      <c r="C50" s="116"/>
      <c r="D50" s="116"/>
      <c r="E50" s="116"/>
      <c r="F50" s="116"/>
      <c r="G50" s="116"/>
      <c r="H50" s="16">
        <f>H47*H48*H49</f>
        <v>0.9769268000000001</v>
      </c>
    </row>
    <row r="51" spans="2:8" x14ac:dyDescent="0.25">
      <c r="B51" s="43"/>
      <c r="C51" s="43"/>
      <c r="D51" s="43"/>
      <c r="E51" s="43"/>
      <c r="F51" s="43"/>
      <c r="G51" s="43"/>
      <c r="H51" s="43"/>
    </row>
    <row r="52" spans="2:8" x14ac:dyDescent="0.25">
      <c r="B52" s="141" t="s">
        <v>206</v>
      </c>
      <c r="C52" s="141"/>
      <c r="D52" s="141"/>
      <c r="E52" s="141"/>
      <c r="F52" s="141"/>
      <c r="G52" s="141"/>
      <c r="H52" s="141"/>
    </row>
    <row r="53" spans="2:8" x14ac:dyDescent="0.25">
      <c r="B53" s="152" t="s">
        <v>17</v>
      </c>
      <c r="C53" s="153"/>
      <c r="D53" s="153"/>
      <c r="E53" s="153"/>
      <c r="F53" s="153"/>
      <c r="G53" s="154"/>
      <c r="H53" s="56">
        <v>2</v>
      </c>
    </row>
    <row r="54" spans="2:8" x14ac:dyDescent="0.25">
      <c r="B54" s="155" t="s">
        <v>18</v>
      </c>
      <c r="C54" s="155"/>
      <c r="D54" s="155"/>
      <c r="E54" s="155"/>
      <c r="F54" s="155"/>
      <c r="G54" s="156"/>
      <c r="H54" s="39">
        <v>24.7</v>
      </c>
    </row>
    <row r="55" spans="2:8" x14ac:dyDescent="0.25">
      <c r="B55" s="116" t="s">
        <v>15</v>
      </c>
      <c r="C55" s="116"/>
      <c r="D55" s="116"/>
      <c r="E55" s="116"/>
      <c r="F55" s="116"/>
      <c r="G55" s="116"/>
      <c r="H55" s="16">
        <f>H53*H54</f>
        <v>49.4</v>
      </c>
    </row>
    <row r="56" spans="2:8" x14ac:dyDescent="0.25">
      <c r="B56" s="35"/>
      <c r="C56" s="35"/>
      <c r="D56" s="35"/>
      <c r="E56" s="35"/>
      <c r="F56" s="35"/>
      <c r="G56" s="35"/>
      <c r="H56" s="35"/>
    </row>
    <row r="57" spans="2:8" x14ac:dyDescent="0.25">
      <c r="B57" s="35"/>
      <c r="C57" s="35"/>
      <c r="D57" s="35"/>
      <c r="E57" s="35"/>
      <c r="F57" s="35"/>
      <c r="G57" s="35"/>
      <c r="H57" s="35"/>
    </row>
    <row r="58" spans="2:8" x14ac:dyDescent="0.25">
      <c r="B58" s="141" t="s">
        <v>21</v>
      </c>
      <c r="C58" s="141"/>
      <c r="D58" s="141"/>
      <c r="E58" s="141"/>
      <c r="F58" s="141"/>
      <c r="G58" s="141"/>
      <c r="H58" s="141"/>
    </row>
    <row r="59" spans="2:8" x14ac:dyDescent="0.25">
      <c r="B59" s="135" t="s">
        <v>17</v>
      </c>
      <c r="C59" s="135"/>
      <c r="D59" s="135"/>
      <c r="E59" s="135"/>
      <c r="F59" s="135"/>
      <c r="G59" s="135"/>
      <c r="H59" s="56">
        <v>2</v>
      </c>
    </row>
    <row r="60" spans="2:8" x14ac:dyDescent="0.25">
      <c r="B60" s="135" t="s">
        <v>18</v>
      </c>
      <c r="C60" s="135"/>
      <c r="D60" s="135"/>
      <c r="E60" s="135"/>
      <c r="F60" s="135"/>
      <c r="G60" s="135"/>
      <c r="H60" s="88">
        <v>11.49</v>
      </c>
    </row>
    <row r="61" spans="2:8" x14ac:dyDescent="0.25">
      <c r="B61" s="116" t="s">
        <v>15</v>
      </c>
      <c r="C61" s="116"/>
      <c r="D61" s="116"/>
      <c r="E61" s="116"/>
      <c r="F61" s="116"/>
      <c r="G61" s="116"/>
      <c r="H61" s="16">
        <f>H59*H60</f>
        <v>22.98</v>
      </c>
    </row>
    <row r="62" spans="2:8" x14ac:dyDescent="0.25">
      <c r="B62" s="35"/>
      <c r="C62" s="35"/>
      <c r="D62" s="35"/>
      <c r="E62" s="35"/>
      <c r="F62" s="35"/>
      <c r="G62" s="35"/>
      <c r="H62" s="35"/>
    </row>
    <row r="63" spans="2:8" x14ac:dyDescent="0.25">
      <c r="B63" s="8"/>
      <c r="C63" s="151" t="s">
        <v>22</v>
      </c>
      <c r="D63" s="151"/>
      <c r="E63" s="151"/>
      <c r="F63" s="151"/>
      <c r="G63" s="151"/>
      <c r="H63" s="8"/>
    </row>
    <row r="64" spans="2:8" x14ac:dyDescent="0.25">
      <c r="B64" s="141" t="s">
        <v>22</v>
      </c>
      <c r="C64" s="141"/>
      <c r="D64" s="141"/>
      <c r="E64" s="141"/>
      <c r="F64" s="141"/>
      <c r="G64" s="141"/>
      <c r="H64" s="141"/>
    </row>
    <row r="65" spans="2:17" x14ac:dyDescent="0.25">
      <c r="B65" s="116" t="s">
        <v>15</v>
      </c>
      <c r="C65" s="116"/>
      <c r="D65" s="116"/>
      <c r="E65" s="116"/>
      <c r="F65" s="116"/>
      <c r="G65" s="116"/>
      <c r="H65" s="16">
        <f>SUM(H80+H91)</f>
        <v>125.69538888888889</v>
      </c>
    </row>
    <row r="66" spans="2:17" x14ac:dyDescent="0.25">
      <c r="B66" s="147"/>
      <c r="C66" s="147"/>
      <c r="D66" s="147"/>
      <c r="E66" s="147"/>
      <c r="F66" s="147"/>
      <c r="G66" s="147"/>
      <c r="H66" s="147"/>
    </row>
    <row r="67" spans="2:17" x14ac:dyDescent="0.25">
      <c r="B67" s="150" t="s">
        <v>23</v>
      </c>
      <c r="C67" s="150"/>
      <c r="D67" s="150"/>
      <c r="E67" s="150"/>
      <c r="F67" s="150"/>
      <c r="G67" s="150"/>
      <c r="H67" s="150"/>
    </row>
    <row r="69" spans="2:17" x14ac:dyDescent="0.25">
      <c r="B69" s="148" t="s">
        <v>24</v>
      </c>
      <c r="C69" s="148"/>
      <c r="D69" s="148"/>
      <c r="E69" s="148"/>
      <c r="F69" s="148"/>
      <c r="G69" s="148"/>
      <c r="H69" s="148"/>
    </row>
    <row r="70" spans="2:17" ht="30" x14ac:dyDescent="0.25">
      <c r="B70" s="145" t="s">
        <v>25</v>
      </c>
      <c r="C70" s="146"/>
      <c r="D70" s="145" t="s">
        <v>26</v>
      </c>
      <c r="E70" s="146"/>
      <c r="F70" s="95" t="s">
        <v>27</v>
      </c>
      <c r="G70" s="95" t="s">
        <v>17</v>
      </c>
      <c r="H70" s="95" t="s">
        <v>28</v>
      </c>
      <c r="K70" s="8"/>
      <c r="L70" s="8"/>
      <c r="M70" s="8"/>
      <c r="N70" s="8"/>
      <c r="O70" s="8"/>
      <c r="P70" s="8"/>
      <c r="Q70" s="8"/>
    </row>
    <row r="71" spans="2:17" x14ac:dyDescent="0.25">
      <c r="B71" s="135" t="s">
        <v>136</v>
      </c>
      <c r="C71" s="135"/>
      <c r="D71" s="144">
        <v>64.900000000000006</v>
      </c>
      <c r="E71" s="144"/>
      <c r="F71" s="15">
        <v>12</v>
      </c>
      <c r="G71" s="15">
        <v>4</v>
      </c>
      <c r="H71" s="2">
        <f>D71/F71*G71</f>
        <v>21.633333333333336</v>
      </c>
      <c r="K71" s="8"/>
      <c r="L71" s="8"/>
      <c r="M71" s="8"/>
      <c r="N71" s="8"/>
      <c r="O71" s="8"/>
      <c r="P71" s="8"/>
      <c r="Q71" s="8"/>
    </row>
    <row r="72" spans="2:17" x14ac:dyDescent="0.25">
      <c r="B72" s="135" t="s">
        <v>137</v>
      </c>
      <c r="C72" s="135"/>
      <c r="D72" s="144">
        <v>64.11</v>
      </c>
      <c r="E72" s="144"/>
      <c r="F72" s="15">
        <v>12</v>
      </c>
      <c r="G72" s="15">
        <v>4</v>
      </c>
      <c r="H72" s="2">
        <f t="shared" ref="H72:H79" si="0">D72/F72*G72</f>
        <v>21.37</v>
      </c>
      <c r="K72" s="8"/>
      <c r="L72" s="8"/>
      <c r="M72" s="8"/>
      <c r="N72" s="8"/>
      <c r="O72" s="8"/>
      <c r="P72" s="8"/>
      <c r="Q72" s="8"/>
    </row>
    <row r="73" spans="2:17" x14ac:dyDescent="0.25">
      <c r="B73" s="135" t="s">
        <v>138</v>
      </c>
      <c r="C73" s="135"/>
      <c r="D73" s="144">
        <v>57.83</v>
      </c>
      <c r="E73" s="144"/>
      <c r="F73" s="15">
        <v>12</v>
      </c>
      <c r="G73" s="15">
        <v>4</v>
      </c>
      <c r="H73" s="2">
        <f t="shared" si="0"/>
        <v>19.276666666666667</v>
      </c>
      <c r="K73" s="8"/>
      <c r="L73" s="8"/>
      <c r="M73" s="8"/>
      <c r="N73" s="8"/>
      <c r="O73" s="8"/>
      <c r="P73" s="8"/>
      <c r="Q73" s="8"/>
    </row>
    <row r="74" spans="2:17" x14ac:dyDescent="0.25">
      <c r="B74" s="135" t="s">
        <v>139</v>
      </c>
      <c r="C74" s="135"/>
      <c r="D74" s="144">
        <v>67.98</v>
      </c>
      <c r="E74" s="144"/>
      <c r="F74" s="15">
        <v>12</v>
      </c>
      <c r="G74" s="15">
        <v>4</v>
      </c>
      <c r="H74" s="2">
        <f t="shared" si="0"/>
        <v>22.66</v>
      </c>
      <c r="K74" s="8"/>
      <c r="L74" s="8"/>
      <c r="M74" s="8"/>
      <c r="N74" s="8"/>
      <c r="O74" s="8"/>
      <c r="P74" s="8"/>
      <c r="Q74" s="8"/>
    </row>
    <row r="75" spans="2:17" x14ac:dyDescent="0.25">
      <c r="B75" s="135" t="s">
        <v>140</v>
      </c>
      <c r="C75" s="135"/>
      <c r="D75" s="144">
        <v>13.52</v>
      </c>
      <c r="E75" s="144"/>
      <c r="F75" s="15">
        <v>24</v>
      </c>
      <c r="G75" s="15">
        <v>2</v>
      </c>
      <c r="H75" s="2">
        <f t="shared" si="0"/>
        <v>1.1266666666666667</v>
      </c>
      <c r="K75" s="8"/>
      <c r="L75" s="8"/>
      <c r="M75" s="8"/>
      <c r="N75" s="8"/>
      <c r="O75" s="8"/>
      <c r="P75" s="8"/>
      <c r="Q75" s="8"/>
    </row>
    <row r="76" spans="2:17" x14ac:dyDescent="0.25">
      <c r="B76" s="135" t="s">
        <v>141</v>
      </c>
      <c r="C76" s="135"/>
      <c r="D76" s="144">
        <v>124.22</v>
      </c>
      <c r="E76" s="144"/>
      <c r="F76" s="15">
        <v>24</v>
      </c>
      <c r="G76" s="15">
        <v>2</v>
      </c>
      <c r="H76" s="2">
        <f t="shared" si="0"/>
        <v>10.351666666666667</v>
      </c>
      <c r="K76" s="149"/>
      <c r="L76" s="149"/>
      <c r="M76" s="149"/>
      <c r="N76" s="149"/>
      <c r="O76" s="149"/>
      <c r="P76" s="8"/>
      <c r="Q76" s="8"/>
    </row>
    <row r="77" spans="2:17" x14ac:dyDescent="0.25">
      <c r="B77" s="135" t="s">
        <v>142</v>
      </c>
      <c r="C77" s="135"/>
      <c r="D77" s="144">
        <v>5.72</v>
      </c>
      <c r="E77" s="144"/>
      <c r="F77" s="15">
        <v>12</v>
      </c>
      <c r="G77" s="15">
        <v>8</v>
      </c>
      <c r="H77" s="2">
        <f t="shared" si="0"/>
        <v>3.813333333333333</v>
      </c>
      <c r="K77" s="8"/>
      <c r="L77" s="8"/>
      <c r="M77" s="8"/>
      <c r="N77" s="8"/>
      <c r="O77" s="8"/>
      <c r="P77" s="8"/>
      <c r="Q77" s="8"/>
    </row>
    <row r="78" spans="2:17" x14ac:dyDescent="0.25">
      <c r="B78" s="135" t="s">
        <v>143</v>
      </c>
      <c r="C78" s="135"/>
      <c r="D78" s="144">
        <v>5.69</v>
      </c>
      <c r="E78" s="144"/>
      <c r="F78" s="15">
        <v>24</v>
      </c>
      <c r="G78" s="15">
        <v>2</v>
      </c>
      <c r="H78" s="2">
        <f t="shared" si="0"/>
        <v>0.47416666666666668</v>
      </c>
      <c r="K78" s="8"/>
      <c r="L78" s="8"/>
      <c r="M78" s="8"/>
      <c r="N78" s="8"/>
      <c r="O78" s="8"/>
      <c r="P78" s="8"/>
      <c r="Q78" s="8"/>
    </row>
    <row r="79" spans="2:17" x14ac:dyDescent="0.25">
      <c r="B79" s="135" t="s">
        <v>144</v>
      </c>
      <c r="C79" s="135"/>
      <c r="D79" s="144">
        <v>13.61</v>
      </c>
      <c r="E79" s="144"/>
      <c r="F79" s="15">
        <v>24</v>
      </c>
      <c r="G79" s="15">
        <v>2</v>
      </c>
      <c r="H79" s="2">
        <f t="shared" si="0"/>
        <v>1.1341666666666665</v>
      </c>
      <c r="K79" s="8"/>
      <c r="L79" s="8"/>
      <c r="M79" s="8"/>
      <c r="N79" s="8"/>
      <c r="O79" s="8"/>
      <c r="P79" s="8"/>
      <c r="Q79" s="8"/>
    </row>
    <row r="80" spans="2:17" x14ac:dyDescent="0.25">
      <c r="B80" s="138" t="s">
        <v>28</v>
      </c>
      <c r="C80" s="139"/>
      <c r="D80" s="139"/>
      <c r="E80" s="139"/>
      <c r="F80" s="139"/>
      <c r="G80" s="140"/>
      <c r="H80" s="5">
        <f>SUM(H71:H79)</f>
        <v>101.83999999999999</v>
      </c>
      <c r="K80" s="13"/>
      <c r="L80" s="8"/>
      <c r="M80" s="8"/>
      <c r="N80" s="8"/>
      <c r="O80" s="8"/>
      <c r="P80" s="8"/>
      <c r="Q80" s="8"/>
    </row>
    <row r="81" spans="2:17" x14ac:dyDescent="0.25">
      <c r="B81" s="147"/>
      <c r="C81" s="147"/>
      <c r="D81" s="147"/>
      <c r="E81" s="147"/>
      <c r="F81" s="147"/>
      <c r="G81" s="147"/>
      <c r="H81" s="147"/>
      <c r="K81" s="24"/>
      <c r="L81" s="8"/>
      <c r="M81" s="137"/>
      <c r="N81" s="137"/>
      <c r="O81" s="137"/>
      <c r="P81" s="137"/>
      <c r="Q81" s="8"/>
    </row>
    <row r="82" spans="2:17" x14ac:dyDescent="0.25">
      <c r="B82" s="148" t="s">
        <v>29</v>
      </c>
      <c r="C82" s="148"/>
      <c r="D82" s="148"/>
      <c r="E82" s="148"/>
      <c r="F82" s="148"/>
      <c r="G82" s="148"/>
      <c r="H82" s="148"/>
      <c r="K82" s="24"/>
      <c r="L82" s="8"/>
      <c r="M82" s="137"/>
      <c r="N82" s="137"/>
      <c r="O82" s="137"/>
      <c r="P82" s="137"/>
      <c r="Q82" s="8"/>
    </row>
    <row r="83" spans="2:17" ht="30" x14ac:dyDescent="0.25">
      <c r="B83" s="145" t="s">
        <v>25</v>
      </c>
      <c r="C83" s="146"/>
      <c r="D83" s="145" t="s">
        <v>26</v>
      </c>
      <c r="E83" s="146"/>
      <c r="F83" s="95" t="s">
        <v>27</v>
      </c>
      <c r="G83" s="95" t="s">
        <v>17</v>
      </c>
      <c r="H83" s="95" t="s">
        <v>28</v>
      </c>
      <c r="K83" s="24"/>
      <c r="L83" s="8"/>
      <c r="M83" s="137"/>
      <c r="N83" s="137"/>
      <c r="O83" s="137"/>
      <c r="P83" s="137"/>
      <c r="Q83" s="8"/>
    </row>
    <row r="84" spans="2:17" x14ac:dyDescent="0.25">
      <c r="B84" s="135" t="s">
        <v>30</v>
      </c>
      <c r="C84" s="135"/>
      <c r="D84" s="144">
        <v>19.52</v>
      </c>
      <c r="E84" s="144"/>
      <c r="F84" s="15">
        <v>6</v>
      </c>
      <c r="G84" s="15">
        <v>2</v>
      </c>
      <c r="H84" s="2">
        <f>D84/F84*G84</f>
        <v>6.5066666666666668</v>
      </c>
      <c r="K84" s="24"/>
      <c r="L84" s="8"/>
      <c r="M84" s="137"/>
      <c r="N84" s="137"/>
      <c r="O84" s="137"/>
      <c r="P84" s="137"/>
      <c r="Q84" s="8"/>
    </row>
    <row r="85" spans="2:17" x14ac:dyDescent="0.25">
      <c r="B85" s="135" t="s">
        <v>184</v>
      </c>
      <c r="C85" s="135"/>
      <c r="D85" s="144">
        <v>28.87</v>
      </c>
      <c r="E85" s="144"/>
      <c r="F85" s="15">
        <v>36</v>
      </c>
      <c r="G85" s="15">
        <v>2</v>
      </c>
      <c r="H85" s="2">
        <f t="shared" ref="H85:H89" si="1">D85/F85*G85</f>
        <v>1.6038888888888889</v>
      </c>
      <c r="K85" s="24"/>
      <c r="L85" s="8"/>
      <c r="M85" s="46"/>
      <c r="N85" s="46"/>
      <c r="O85" s="46"/>
      <c r="P85" s="46"/>
      <c r="Q85" s="8"/>
    </row>
    <row r="86" spans="2:17" x14ac:dyDescent="0.25">
      <c r="B86" s="135" t="s">
        <v>145</v>
      </c>
      <c r="C86" s="135"/>
      <c r="D86" s="144">
        <v>30.65</v>
      </c>
      <c r="E86" s="144"/>
      <c r="F86" s="15">
        <v>30</v>
      </c>
      <c r="G86" s="15">
        <v>2</v>
      </c>
      <c r="H86" s="2">
        <f t="shared" si="1"/>
        <v>2.0433333333333334</v>
      </c>
      <c r="K86" s="24"/>
      <c r="L86" s="8"/>
      <c r="M86" s="46"/>
      <c r="N86" s="46"/>
      <c r="O86" s="46"/>
      <c r="P86" s="46"/>
      <c r="Q86" s="8"/>
    </row>
    <row r="87" spans="2:17" x14ac:dyDescent="0.25">
      <c r="B87" s="135" t="s">
        <v>183</v>
      </c>
      <c r="C87" s="135"/>
      <c r="D87" s="144">
        <v>18.63</v>
      </c>
      <c r="E87" s="144"/>
      <c r="F87" s="15">
        <v>30</v>
      </c>
      <c r="G87" s="15">
        <v>2</v>
      </c>
      <c r="H87" s="2">
        <f t="shared" ref="H87" si="2">D87/F87*G87</f>
        <v>1.242</v>
      </c>
      <c r="K87" s="24"/>
      <c r="L87" s="8"/>
      <c r="M87" s="81"/>
      <c r="N87" s="81"/>
      <c r="O87" s="81"/>
      <c r="P87" s="81"/>
      <c r="Q87" s="8"/>
    </row>
    <row r="88" spans="2:17" x14ac:dyDescent="0.25">
      <c r="B88" s="135" t="s">
        <v>146</v>
      </c>
      <c r="C88" s="135"/>
      <c r="D88" s="144">
        <v>7.81</v>
      </c>
      <c r="E88" s="144"/>
      <c r="F88" s="15">
        <v>30</v>
      </c>
      <c r="G88" s="15">
        <v>2</v>
      </c>
      <c r="H88" s="2">
        <f t="shared" si="1"/>
        <v>0.52066666666666661</v>
      </c>
      <c r="K88" s="24"/>
      <c r="L88" s="8"/>
      <c r="M88" s="137"/>
      <c r="N88" s="137"/>
      <c r="O88" s="137"/>
      <c r="P88" s="137"/>
      <c r="Q88" s="8"/>
    </row>
    <row r="89" spans="2:17" x14ac:dyDescent="0.25">
      <c r="B89" s="135" t="s">
        <v>147</v>
      </c>
      <c r="C89" s="135"/>
      <c r="D89" s="144">
        <v>716.33</v>
      </c>
      <c r="E89" s="144"/>
      <c r="F89" s="15">
        <v>120</v>
      </c>
      <c r="G89" s="15">
        <v>2</v>
      </c>
      <c r="H89" s="2">
        <f t="shared" si="1"/>
        <v>11.938833333333333</v>
      </c>
      <c r="K89" s="24"/>
      <c r="L89" s="8"/>
      <c r="M89" s="46"/>
      <c r="N89" s="46"/>
      <c r="O89" s="46"/>
      <c r="P89" s="46"/>
      <c r="Q89" s="8"/>
    </row>
    <row r="90" spans="2:17" x14ac:dyDescent="0.25">
      <c r="B90" s="135" t="s">
        <v>220</v>
      </c>
      <c r="C90" s="135"/>
      <c r="D90" s="144">
        <v>847.23</v>
      </c>
      <c r="E90" s="144"/>
      <c r="F90" s="15">
        <v>120</v>
      </c>
      <c r="G90" s="15">
        <v>2</v>
      </c>
      <c r="H90" s="2">
        <f t="shared" ref="H90" si="3">D90/F90*G90</f>
        <v>14.1205</v>
      </c>
      <c r="K90" s="24"/>
      <c r="L90" s="8"/>
      <c r="M90" s="104"/>
      <c r="N90" s="104"/>
      <c r="O90" s="104"/>
      <c r="P90" s="104"/>
      <c r="Q90" s="8"/>
    </row>
    <row r="91" spans="2:17" x14ac:dyDescent="0.25">
      <c r="B91" s="138" t="s">
        <v>28</v>
      </c>
      <c r="C91" s="139"/>
      <c r="D91" s="139"/>
      <c r="E91" s="139"/>
      <c r="F91" s="139"/>
      <c r="G91" s="140"/>
      <c r="H91" s="34">
        <f>SUM(H84:H89)</f>
        <v>23.855388888888889</v>
      </c>
      <c r="K91" s="24"/>
      <c r="L91" s="8"/>
      <c r="M91" s="137"/>
      <c r="N91" s="137"/>
      <c r="O91" s="137"/>
      <c r="P91" s="137"/>
      <c r="Q91" s="8"/>
    </row>
    <row r="92" spans="2:17" x14ac:dyDescent="0.25">
      <c r="K92" s="24"/>
      <c r="L92" s="8"/>
      <c r="M92" s="137"/>
      <c r="N92" s="137"/>
      <c r="O92" s="137"/>
      <c r="P92" s="137"/>
      <c r="Q92" s="8"/>
    </row>
    <row r="93" spans="2:17" x14ac:dyDescent="0.25">
      <c r="B93" s="141" t="s">
        <v>207</v>
      </c>
      <c r="C93" s="141"/>
      <c r="D93" s="141"/>
      <c r="E93" s="141"/>
      <c r="F93" s="141"/>
      <c r="G93" s="141"/>
      <c r="H93" s="141"/>
      <c r="K93" s="24"/>
      <c r="L93" s="8"/>
      <c r="M93" s="93"/>
      <c r="N93" s="93"/>
      <c r="O93" s="93"/>
      <c r="P93" s="93"/>
      <c r="Q93" s="8"/>
    </row>
    <row r="94" spans="2:17" x14ac:dyDescent="0.25">
      <c r="B94" s="142" t="s">
        <v>221</v>
      </c>
      <c r="C94" s="142"/>
      <c r="D94" s="142"/>
      <c r="E94" s="142"/>
      <c r="F94" s="142"/>
      <c r="G94" s="142"/>
      <c r="H94" s="97">
        <f>((H10+(H12/2)+(H18/2)+(H26/2)+(H32/2)+(H38/2)+(H44/2)+(H50/2)+(H55/2)+(H61/2)+(H65/2))/200)</f>
        <v>26.57106449098222</v>
      </c>
      <c r="K94" s="24"/>
      <c r="L94" s="8"/>
      <c r="M94" s="93"/>
      <c r="N94" s="93"/>
      <c r="O94" s="93"/>
      <c r="P94" s="93"/>
      <c r="Q94" s="8"/>
    </row>
    <row r="95" spans="2:17" x14ac:dyDescent="0.25">
      <c r="B95" s="142" t="s">
        <v>208</v>
      </c>
      <c r="C95" s="142"/>
      <c r="D95" s="142"/>
      <c r="E95" s="142"/>
      <c r="F95" s="142"/>
      <c r="G95" s="142"/>
      <c r="H95" s="106">
        <v>44</v>
      </c>
      <c r="K95" s="24"/>
      <c r="L95" s="8"/>
      <c r="M95" s="93"/>
      <c r="N95" s="93"/>
      <c r="O95" s="93"/>
      <c r="P95" s="93"/>
      <c r="Q95" s="8"/>
    </row>
    <row r="96" spans="2:17" x14ac:dyDescent="0.25">
      <c r="B96" s="143" t="s">
        <v>15</v>
      </c>
      <c r="C96" s="143"/>
      <c r="D96" s="143"/>
      <c r="E96" s="143"/>
      <c r="F96" s="143"/>
      <c r="G96" s="143"/>
      <c r="H96" s="17">
        <f>H94*H95</f>
        <v>1169.1268376032176</v>
      </c>
      <c r="K96" s="24"/>
      <c r="L96" s="8"/>
      <c r="M96" s="93"/>
      <c r="N96" s="93"/>
      <c r="O96" s="93"/>
      <c r="P96" s="93"/>
      <c r="Q96" s="8"/>
    </row>
    <row r="97" spans="2:17" x14ac:dyDescent="0.25">
      <c r="K97" s="24"/>
      <c r="L97" s="8"/>
      <c r="M97" s="137"/>
      <c r="N97" s="137"/>
      <c r="O97" s="137"/>
      <c r="P97" s="137"/>
      <c r="Q97" s="8"/>
    </row>
    <row r="98" spans="2:17" x14ac:dyDescent="0.25">
      <c r="B98" s="110" t="s">
        <v>31</v>
      </c>
      <c r="C98" s="110"/>
      <c r="D98" s="110"/>
      <c r="E98" s="110"/>
      <c r="F98" s="110"/>
      <c r="G98" s="110"/>
      <c r="H98" s="110"/>
      <c r="K98" s="14"/>
    </row>
    <row r="100" spans="2:17" x14ac:dyDescent="0.25">
      <c r="B100" s="8"/>
      <c r="C100" s="117" t="s">
        <v>32</v>
      </c>
      <c r="D100" s="117"/>
      <c r="E100" s="117"/>
      <c r="F100" s="117"/>
      <c r="G100" s="117"/>
      <c r="H100" s="8"/>
    </row>
    <row r="101" spans="2:17" x14ac:dyDescent="0.25">
      <c r="B101" s="136" t="s">
        <v>33</v>
      </c>
      <c r="C101" s="136"/>
      <c r="D101" s="136"/>
      <c r="E101" s="136"/>
      <c r="F101" s="136"/>
      <c r="G101" s="136"/>
      <c r="H101" s="96" t="s">
        <v>34</v>
      </c>
      <c r="K101" s="13"/>
    </row>
    <row r="102" spans="2:17" x14ac:dyDescent="0.25">
      <c r="B102" s="135" t="s">
        <v>35</v>
      </c>
      <c r="C102" s="135"/>
      <c r="D102" s="135"/>
      <c r="E102" s="135"/>
      <c r="F102" s="135"/>
      <c r="G102" s="135"/>
      <c r="H102" s="11">
        <f>H17</f>
        <v>5319.3919999999998</v>
      </c>
      <c r="K102" s="14"/>
    </row>
    <row r="103" spans="2:17" x14ac:dyDescent="0.25">
      <c r="B103" s="135" t="s">
        <v>36</v>
      </c>
      <c r="C103" s="135"/>
      <c r="D103" s="135"/>
      <c r="E103" s="135"/>
      <c r="F103" s="135"/>
      <c r="G103" s="135"/>
      <c r="H103" s="11">
        <f>H18</f>
        <v>3645.1772007039999</v>
      </c>
      <c r="K103" s="14"/>
    </row>
    <row r="104" spans="2:17" x14ac:dyDescent="0.25">
      <c r="B104" s="135" t="s">
        <v>8</v>
      </c>
      <c r="C104" s="135"/>
      <c r="D104" s="135"/>
      <c r="E104" s="135"/>
      <c r="F104" s="135"/>
      <c r="G104" s="135"/>
      <c r="H104" s="11">
        <f>H26</f>
        <v>70.844800000000021</v>
      </c>
      <c r="K104" s="14"/>
    </row>
    <row r="105" spans="2:17" x14ac:dyDescent="0.25">
      <c r="B105" s="135" t="s">
        <v>16</v>
      </c>
      <c r="C105" s="135"/>
      <c r="D105" s="135"/>
      <c r="E105" s="135"/>
      <c r="F105" s="135"/>
      <c r="G105" s="135"/>
      <c r="H105" s="11">
        <f>H32</f>
        <v>667.48</v>
      </c>
    </row>
    <row r="106" spans="2:17" x14ac:dyDescent="0.25">
      <c r="B106" s="135" t="s">
        <v>19</v>
      </c>
      <c r="C106" s="135"/>
      <c r="D106" s="135"/>
      <c r="E106" s="135"/>
      <c r="F106" s="135"/>
      <c r="G106" s="135"/>
      <c r="H106" s="11">
        <f>H38</f>
        <v>357.14299999999997</v>
      </c>
    </row>
    <row r="107" spans="2:17" x14ac:dyDescent="0.25">
      <c r="B107" s="135" t="s">
        <v>102</v>
      </c>
      <c r="C107" s="135"/>
      <c r="D107" s="135"/>
      <c r="E107" s="135"/>
      <c r="F107" s="135"/>
      <c r="G107" s="135"/>
      <c r="H107" s="11">
        <f>H44</f>
        <v>369.33647999999999</v>
      </c>
    </row>
    <row r="108" spans="2:17" x14ac:dyDescent="0.25">
      <c r="B108" s="135" t="s">
        <v>103</v>
      </c>
      <c r="C108" s="135"/>
      <c r="D108" s="135"/>
      <c r="E108" s="135"/>
      <c r="F108" s="135"/>
      <c r="G108" s="135"/>
      <c r="H108" s="11">
        <f>H50</f>
        <v>0.9769268000000001</v>
      </c>
    </row>
    <row r="109" spans="2:17" x14ac:dyDescent="0.25">
      <c r="B109" s="135" t="s">
        <v>104</v>
      </c>
      <c r="C109" s="135"/>
      <c r="D109" s="135"/>
      <c r="E109" s="135"/>
      <c r="F109" s="135"/>
      <c r="G109" s="135"/>
      <c r="H109" s="11">
        <f>H55</f>
        <v>49.4</v>
      </c>
    </row>
    <row r="110" spans="2:17" x14ac:dyDescent="0.25">
      <c r="B110" s="135" t="s">
        <v>21</v>
      </c>
      <c r="C110" s="135"/>
      <c r="D110" s="135"/>
      <c r="E110" s="135"/>
      <c r="F110" s="135"/>
      <c r="G110" s="135"/>
      <c r="H110" s="11">
        <f>H61</f>
        <v>22.98</v>
      </c>
      <c r="K110" s="8"/>
      <c r="L110" s="8"/>
    </row>
    <row r="111" spans="2:17" x14ac:dyDescent="0.25">
      <c r="B111" s="135" t="s">
        <v>22</v>
      </c>
      <c r="C111" s="135"/>
      <c r="D111" s="135"/>
      <c r="E111" s="135"/>
      <c r="F111" s="135"/>
      <c r="G111" s="135"/>
      <c r="H111" s="11">
        <f>H65</f>
        <v>125.69538888888889</v>
      </c>
      <c r="K111" s="8"/>
      <c r="L111" s="8"/>
    </row>
    <row r="112" spans="2:17" x14ac:dyDescent="0.25">
      <c r="B112" s="135" t="s">
        <v>207</v>
      </c>
      <c r="C112" s="135"/>
      <c r="D112" s="135"/>
      <c r="E112" s="135"/>
      <c r="F112" s="135"/>
      <c r="G112" s="135"/>
      <c r="H112" s="11">
        <f>H96</f>
        <v>1169.1268376032176</v>
      </c>
      <c r="K112" s="8"/>
      <c r="L112" s="8"/>
    </row>
    <row r="113" spans="2:12" x14ac:dyDescent="0.25">
      <c r="B113" s="116" t="s">
        <v>37</v>
      </c>
      <c r="C113" s="116"/>
      <c r="D113" s="116"/>
      <c r="E113" s="116"/>
      <c r="F113" s="116"/>
      <c r="G113" s="116"/>
      <c r="H113" s="16">
        <f>SUM(H102:H112)</f>
        <v>11797.552633996107</v>
      </c>
      <c r="K113" s="45"/>
      <c r="L113" s="8"/>
    </row>
    <row r="114" spans="2:12" x14ac:dyDescent="0.25">
      <c r="K114" s="8"/>
      <c r="L114" s="8"/>
    </row>
    <row r="115" spans="2:12" x14ac:dyDescent="0.25">
      <c r="K115" s="8"/>
      <c r="L115" s="8"/>
    </row>
    <row r="116" spans="2:12" x14ac:dyDescent="0.25">
      <c r="B116" s="110" t="s">
        <v>174</v>
      </c>
      <c r="C116" s="110"/>
      <c r="D116" s="110"/>
      <c r="E116" s="110"/>
      <c r="F116" s="110"/>
      <c r="G116" s="110"/>
      <c r="H116" s="110"/>
      <c r="K116" s="8"/>
      <c r="L116" s="8"/>
    </row>
    <row r="118" spans="2:12" x14ac:dyDescent="0.25">
      <c r="B118" s="117" t="s">
        <v>33</v>
      </c>
      <c r="C118" s="117"/>
      <c r="D118" s="117" t="s">
        <v>38</v>
      </c>
      <c r="E118" s="117"/>
      <c r="F118" s="117" t="s">
        <v>39</v>
      </c>
      <c r="G118" s="117"/>
      <c r="H118" s="98" t="s">
        <v>40</v>
      </c>
    </row>
    <row r="119" spans="2:12" x14ac:dyDescent="0.25">
      <c r="B119" s="118" t="s">
        <v>41</v>
      </c>
      <c r="C119" s="119"/>
      <c r="D119" s="122">
        <f>SUM(H119:H120)</f>
        <v>0.04</v>
      </c>
      <c r="E119" s="124" t="s">
        <v>42</v>
      </c>
      <c r="F119" s="126" t="s">
        <v>43</v>
      </c>
      <c r="G119" s="127"/>
      <c r="H119" s="37">
        <v>0.02</v>
      </c>
    </row>
    <row r="120" spans="2:12" x14ac:dyDescent="0.25">
      <c r="B120" s="120"/>
      <c r="C120" s="121"/>
      <c r="D120" s="123"/>
      <c r="E120" s="125"/>
      <c r="F120" s="126" t="s">
        <v>44</v>
      </c>
      <c r="G120" s="127"/>
      <c r="H120" s="37">
        <v>0.02</v>
      </c>
    </row>
    <row r="121" spans="2:12" x14ac:dyDescent="0.25">
      <c r="B121" s="127" t="s">
        <v>45</v>
      </c>
      <c r="C121" s="130"/>
      <c r="D121" s="6">
        <f>H121</f>
        <v>0.03</v>
      </c>
      <c r="E121" s="7" t="s">
        <v>46</v>
      </c>
      <c r="F121" s="126" t="s">
        <v>45</v>
      </c>
      <c r="G121" s="127"/>
      <c r="H121" s="37">
        <v>0.03</v>
      </c>
    </row>
    <row r="122" spans="2:12" x14ac:dyDescent="0.25">
      <c r="B122" s="118" t="s">
        <v>47</v>
      </c>
      <c r="C122" s="119"/>
      <c r="D122" s="122">
        <f>SUM(H122:H124)</f>
        <v>5.6499999999999995E-2</v>
      </c>
      <c r="E122" s="124" t="s">
        <v>48</v>
      </c>
      <c r="F122" s="126" t="s">
        <v>49</v>
      </c>
      <c r="G122" s="127"/>
      <c r="H122" s="37">
        <v>6.4999999999999997E-3</v>
      </c>
    </row>
    <row r="123" spans="2:12" x14ac:dyDescent="0.25">
      <c r="B123" s="131"/>
      <c r="C123" s="132"/>
      <c r="D123" s="123"/>
      <c r="E123" s="125"/>
      <c r="F123" s="126" t="s">
        <v>50</v>
      </c>
      <c r="G123" s="127"/>
      <c r="H123" s="37">
        <v>0.03</v>
      </c>
    </row>
    <row r="124" spans="2:12" x14ac:dyDescent="0.25">
      <c r="B124" s="120"/>
      <c r="C124" s="121"/>
      <c r="D124" s="133"/>
      <c r="E124" s="134"/>
      <c r="F124" s="126" t="s">
        <v>51</v>
      </c>
      <c r="G124" s="127"/>
      <c r="H124" s="38">
        <v>0.02</v>
      </c>
    </row>
    <row r="126" spans="2:12" x14ac:dyDescent="0.25">
      <c r="B126" s="111" t="s">
        <v>52</v>
      </c>
      <c r="C126" s="112" t="s">
        <v>53</v>
      </c>
      <c r="D126" s="112"/>
      <c r="E126" s="113" t="s">
        <v>54</v>
      </c>
      <c r="F126" s="114">
        <f>(((1+D119))*((1+D121)))/((1-D122))</f>
        <v>1.1353471118177003</v>
      </c>
      <c r="G126" s="115" t="s">
        <v>55</v>
      </c>
      <c r="H126" s="128">
        <f>(F126-1)</f>
        <v>0.13534711181770032</v>
      </c>
    </row>
    <row r="127" spans="2:12" x14ac:dyDescent="0.25">
      <c r="B127" s="111"/>
      <c r="C127" s="129" t="s">
        <v>56</v>
      </c>
      <c r="D127" s="129"/>
      <c r="E127" s="113"/>
      <c r="F127" s="114"/>
      <c r="G127" s="115"/>
      <c r="H127" s="128"/>
    </row>
    <row r="128" spans="2:12" x14ac:dyDescent="0.25">
      <c r="K128" s="4"/>
    </row>
    <row r="129" spans="2:12" ht="15.75" thickBot="1" x14ac:dyDescent="0.3">
      <c r="B129" s="110" t="s">
        <v>57</v>
      </c>
      <c r="C129" s="110"/>
      <c r="D129" s="110"/>
      <c r="E129" s="110"/>
      <c r="F129" s="110"/>
      <c r="G129" s="110"/>
      <c r="H129" s="100">
        <f>H126</f>
        <v>0.13534711181770032</v>
      </c>
      <c r="K129" s="4"/>
    </row>
    <row r="130" spans="2:12" ht="15.75" thickBot="1" x14ac:dyDescent="0.3">
      <c r="B130" s="110" t="s">
        <v>173</v>
      </c>
      <c r="C130" s="110"/>
      <c r="D130" s="110"/>
      <c r="E130" s="110"/>
      <c r="F130" s="110"/>
      <c r="G130" s="107"/>
      <c r="H130" s="99">
        <f>H113+(H113*H126)</f>
        <v>13394.317309524784</v>
      </c>
      <c r="K130" s="4"/>
    </row>
    <row r="131" spans="2:12" ht="15.75" thickBot="1" x14ac:dyDescent="0.3">
      <c r="B131" s="107" t="s">
        <v>209</v>
      </c>
      <c r="C131" s="108"/>
      <c r="D131" s="108"/>
      <c r="E131" s="108"/>
      <c r="F131" s="109"/>
      <c r="G131" s="101">
        <v>2</v>
      </c>
      <c r="H131" s="99">
        <f>H130*G131</f>
        <v>26788.634619049568</v>
      </c>
      <c r="K131" s="4"/>
      <c r="L131" s="3"/>
    </row>
    <row r="132" spans="2:12" x14ac:dyDescent="0.25">
      <c r="K132" s="4"/>
    </row>
    <row r="140" spans="2:12" x14ac:dyDescent="0.25">
      <c r="L140" s="1"/>
    </row>
  </sheetData>
  <mergeCells count="168">
    <mergeCell ref="B2:H2"/>
    <mergeCell ref="B6:H6"/>
    <mergeCell ref="B7:H7"/>
    <mergeCell ref="B8:H8"/>
    <mergeCell ref="B21:H21"/>
    <mergeCell ref="B22:D22"/>
    <mergeCell ref="B23:G23"/>
    <mergeCell ref="B24:G24"/>
    <mergeCell ref="B25:E25"/>
    <mergeCell ref="B15:E15"/>
    <mergeCell ref="B16:G16"/>
    <mergeCell ref="B17:G17"/>
    <mergeCell ref="B3:H3"/>
    <mergeCell ref="B4:H4"/>
    <mergeCell ref="B5:H5"/>
    <mergeCell ref="C9:G9"/>
    <mergeCell ref="B11:G11"/>
    <mergeCell ref="B12:G12"/>
    <mergeCell ref="B13:C13"/>
    <mergeCell ref="D13:E13"/>
    <mergeCell ref="B14:C14"/>
    <mergeCell ref="D14:E14"/>
    <mergeCell ref="B10:G10"/>
    <mergeCell ref="B26:G26"/>
    <mergeCell ref="B18:E18"/>
    <mergeCell ref="B19:H19"/>
    <mergeCell ref="C20:G20"/>
    <mergeCell ref="B33:H33"/>
    <mergeCell ref="B34:H34"/>
    <mergeCell ref="B35:G35"/>
    <mergeCell ref="B36:G36"/>
    <mergeCell ref="B37:F37"/>
    <mergeCell ref="B38:G38"/>
    <mergeCell ref="B27:H27"/>
    <mergeCell ref="B28:H28"/>
    <mergeCell ref="B29:G29"/>
    <mergeCell ref="B30:G30"/>
    <mergeCell ref="B31:F31"/>
    <mergeCell ref="B32:G32"/>
    <mergeCell ref="B45:H45"/>
    <mergeCell ref="B46:H46"/>
    <mergeCell ref="B47:G47"/>
    <mergeCell ref="B48:G48"/>
    <mergeCell ref="B50:G50"/>
    <mergeCell ref="B49:C49"/>
    <mergeCell ref="B39:H39"/>
    <mergeCell ref="B40:H40"/>
    <mergeCell ref="B41:G41"/>
    <mergeCell ref="B42:G42"/>
    <mergeCell ref="B43:F43"/>
    <mergeCell ref="B44:G44"/>
    <mergeCell ref="B60:G60"/>
    <mergeCell ref="B61:G61"/>
    <mergeCell ref="C63:G63"/>
    <mergeCell ref="B64:H64"/>
    <mergeCell ref="B65:G65"/>
    <mergeCell ref="B66:H66"/>
    <mergeCell ref="B52:H52"/>
    <mergeCell ref="B53:G53"/>
    <mergeCell ref="B54:G54"/>
    <mergeCell ref="B55:G55"/>
    <mergeCell ref="B58:H58"/>
    <mergeCell ref="B59:G59"/>
    <mergeCell ref="B72:C72"/>
    <mergeCell ref="D72:E72"/>
    <mergeCell ref="B73:C73"/>
    <mergeCell ref="D73:E73"/>
    <mergeCell ref="B74:C74"/>
    <mergeCell ref="D74:E74"/>
    <mergeCell ref="B67:H67"/>
    <mergeCell ref="B69:H69"/>
    <mergeCell ref="B70:C70"/>
    <mergeCell ref="D70:E70"/>
    <mergeCell ref="B71:C71"/>
    <mergeCell ref="D71:E71"/>
    <mergeCell ref="B78:C78"/>
    <mergeCell ref="D78:E78"/>
    <mergeCell ref="B79:C79"/>
    <mergeCell ref="D79:E79"/>
    <mergeCell ref="B75:C75"/>
    <mergeCell ref="D75:E75"/>
    <mergeCell ref="B76:C76"/>
    <mergeCell ref="D76:E76"/>
    <mergeCell ref="K76:O76"/>
    <mergeCell ref="B77:C77"/>
    <mergeCell ref="D77:E77"/>
    <mergeCell ref="B83:C83"/>
    <mergeCell ref="D83:E83"/>
    <mergeCell ref="M83:N83"/>
    <mergeCell ref="O83:P83"/>
    <mergeCell ref="B84:C84"/>
    <mergeCell ref="D84:E84"/>
    <mergeCell ref="M84:N84"/>
    <mergeCell ref="O84:P84"/>
    <mergeCell ref="B80:G80"/>
    <mergeCell ref="B81:H81"/>
    <mergeCell ref="M81:N81"/>
    <mergeCell ref="O81:P81"/>
    <mergeCell ref="B82:H82"/>
    <mergeCell ref="M82:N82"/>
    <mergeCell ref="O82:P82"/>
    <mergeCell ref="B88:C88"/>
    <mergeCell ref="D88:E88"/>
    <mergeCell ref="M88:N88"/>
    <mergeCell ref="O88:P88"/>
    <mergeCell ref="B85:C85"/>
    <mergeCell ref="D85:E85"/>
    <mergeCell ref="B86:C86"/>
    <mergeCell ref="D86:E86"/>
    <mergeCell ref="B87:C87"/>
    <mergeCell ref="D87:E87"/>
    <mergeCell ref="B91:G91"/>
    <mergeCell ref="M91:N91"/>
    <mergeCell ref="O91:P91"/>
    <mergeCell ref="B93:H93"/>
    <mergeCell ref="B94:G94"/>
    <mergeCell ref="B95:G95"/>
    <mergeCell ref="B96:G96"/>
    <mergeCell ref="B89:C89"/>
    <mergeCell ref="D89:E89"/>
    <mergeCell ref="B90:C90"/>
    <mergeCell ref="D90:E90"/>
    <mergeCell ref="B101:G101"/>
    <mergeCell ref="B102:G102"/>
    <mergeCell ref="B103:G103"/>
    <mergeCell ref="B104:G104"/>
    <mergeCell ref="B105:G105"/>
    <mergeCell ref="M92:N92"/>
    <mergeCell ref="O92:P92"/>
    <mergeCell ref="M97:N97"/>
    <mergeCell ref="O97:P97"/>
    <mergeCell ref="B98:H98"/>
    <mergeCell ref="C100:G100"/>
    <mergeCell ref="E122:E124"/>
    <mergeCell ref="F122:G122"/>
    <mergeCell ref="F123:G123"/>
    <mergeCell ref="F124:G124"/>
    <mergeCell ref="B106:G106"/>
    <mergeCell ref="B107:G107"/>
    <mergeCell ref="B108:G108"/>
    <mergeCell ref="B109:G109"/>
    <mergeCell ref="B110:G110"/>
    <mergeCell ref="B111:G111"/>
    <mergeCell ref="B112:G112"/>
    <mergeCell ref="B131:F131"/>
    <mergeCell ref="B129:G129"/>
    <mergeCell ref="B130:G130"/>
    <mergeCell ref="B126:B127"/>
    <mergeCell ref="C126:D126"/>
    <mergeCell ref="E126:E127"/>
    <mergeCell ref="F126:F127"/>
    <mergeCell ref="G126:G127"/>
    <mergeCell ref="B113:G113"/>
    <mergeCell ref="B116:H116"/>
    <mergeCell ref="B118:C118"/>
    <mergeCell ref="D118:E118"/>
    <mergeCell ref="F118:G118"/>
    <mergeCell ref="B119:C120"/>
    <mergeCell ref="D119:D120"/>
    <mergeCell ref="E119:E120"/>
    <mergeCell ref="F119:G119"/>
    <mergeCell ref="F120:G120"/>
    <mergeCell ref="H126:H127"/>
    <mergeCell ref="C127:D127"/>
    <mergeCell ref="B121:C121"/>
    <mergeCell ref="F121:G121"/>
    <mergeCell ref="B122:C124"/>
    <mergeCell ref="D122:D124"/>
  </mergeCells>
  <pageMargins left="0.511811024" right="0.511811024" top="0.78740157499999996" bottom="0.78740157499999996" header="0.31496062000000002" footer="0.31496062000000002"/>
  <pageSetup paperSize="9" scale="90" orientation="portrait" r:id="rId1"/>
  <rowBreaks count="2" manualBreakCount="2">
    <brk id="56" max="8" man="1"/>
    <brk id="96" max="8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L54"/>
  <sheetViews>
    <sheetView view="pageBreakPreview" topLeftCell="A31" zoomScale="120" zoomScaleNormal="100" zoomScaleSheetLayoutView="120" workbookViewId="0">
      <selection activeCell="I11" sqref="I11"/>
    </sheetView>
  </sheetViews>
  <sheetFormatPr defaultRowHeight="15" x14ac:dyDescent="0.25"/>
  <cols>
    <col min="1" max="1" width="2.7109375" customWidth="1"/>
    <col min="5" max="5" width="42.28515625" customWidth="1"/>
    <col min="6" max="6" width="10" customWidth="1"/>
    <col min="7" max="7" width="3.85546875" customWidth="1"/>
    <col min="8" max="8" width="9.140625" style="18"/>
    <col min="9" max="9" width="13.85546875" bestFit="1" customWidth="1"/>
  </cols>
  <sheetData>
    <row r="1" spans="2:12" x14ac:dyDescent="0.25">
      <c r="B1" s="184" t="s">
        <v>59</v>
      </c>
      <c r="C1" s="184"/>
      <c r="D1" s="184"/>
      <c r="E1" s="184"/>
      <c r="F1" s="184"/>
      <c r="H1" s="61"/>
      <c r="I1" s="8"/>
      <c r="J1" s="8"/>
      <c r="K1" s="8"/>
      <c r="L1" s="8"/>
    </row>
    <row r="2" spans="2:12" x14ac:dyDescent="0.25">
      <c r="B2" s="148"/>
      <c r="C2" s="148"/>
      <c r="D2" s="148"/>
      <c r="E2" s="148"/>
      <c r="F2" s="148"/>
      <c r="H2" s="61"/>
      <c r="I2" s="8"/>
      <c r="J2" s="8"/>
      <c r="K2" s="8"/>
      <c r="L2" s="8"/>
    </row>
    <row r="3" spans="2:12" x14ac:dyDescent="0.25">
      <c r="B3" s="172" t="s">
        <v>106</v>
      </c>
      <c r="C3" s="173"/>
      <c r="D3" s="173"/>
      <c r="E3" s="174"/>
      <c r="F3" s="20" t="s">
        <v>60</v>
      </c>
      <c r="H3" s="62"/>
      <c r="I3" s="59"/>
      <c r="J3" s="8"/>
      <c r="K3" s="8"/>
      <c r="L3" s="8"/>
    </row>
    <row r="4" spans="2:12" x14ac:dyDescent="0.25">
      <c r="B4" s="40" t="s">
        <v>61</v>
      </c>
      <c r="C4" s="138" t="s">
        <v>62</v>
      </c>
      <c r="D4" s="139"/>
      <c r="E4" s="140"/>
      <c r="F4" s="21">
        <v>0.2</v>
      </c>
      <c r="H4" s="61"/>
      <c r="I4" s="8"/>
      <c r="J4" s="8"/>
      <c r="K4" s="8"/>
      <c r="L4" s="8"/>
    </row>
    <row r="5" spans="2:12" x14ac:dyDescent="0.25">
      <c r="B5" s="40" t="s">
        <v>63</v>
      </c>
      <c r="C5" s="116" t="s">
        <v>64</v>
      </c>
      <c r="D5" s="116"/>
      <c r="E5" s="116"/>
      <c r="F5" s="21">
        <v>0.08</v>
      </c>
      <c r="H5" s="61"/>
      <c r="I5" s="8"/>
      <c r="J5" s="8"/>
      <c r="K5" s="8"/>
      <c r="L5" s="8"/>
    </row>
    <row r="6" spans="2:12" x14ac:dyDescent="0.25">
      <c r="B6" s="40" t="s">
        <v>65</v>
      </c>
      <c r="C6" s="138" t="s">
        <v>66</v>
      </c>
      <c r="D6" s="139"/>
      <c r="E6" s="140"/>
      <c r="F6" s="21">
        <v>0</v>
      </c>
      <c r="H6" s="61"/>
      <c r="I6" s="8"/>
      <c r="J6" s="8"/>
      <c r="K6" s="8"/>
      <c r="L6" s="8"/>
    </row>
    <row r="7" spans="2:12" x14ac:dyDescent="0.25">
      <c r="B7" s="40" t="s">
        <v>67</v>
      </c>
      <c r="C7" s="138" t="s">
        <v>68</v>
      </c>
      <c r="D7" s="139"/>
      <c r="E7" s="140"/>
      <c r="F7" s="21">
        <v>0</v>
      </c>
      <c r="H7" s="61"/>
      <c r="I7" s="8"/>
      <c r="J7" s="8"/>
      <c r="K7" s="8"/>
      <c r="L7" s="8"/>
    </row>
    <row r="8" spans="2:12" x14ac:dyDescent="0.25">
      <c r="B8" s="40" t="s">
        <v>69</v>
      </c>
      <c r="C8" s="138" t="s">
        <v>70</v>
      </c>
      <c r="D8" s="139"/>
      <c r="E8" s="140"/>
      <c r="F8" s="21">
        <v>0</v>
      </c>
      <c r="H8" s="61"/>
      <c r="I8" s="8"/>
      <c r="J8" s="8"/>
      <c r="K8" s="8"/>
      <c r="L8" s="8"/>
    </row>
    <row r="9" spans="2:12" x14ac:dyDescent="0.25">
      <c r="B9" s="40" t="s">
        <v>71</v>
      </c>
      <c r="C9" s="138" t="s">
        <v>72</v>
      </c>
      <c r="D9" s="139"/>
      <c r="E9" s="140"/>
      <c r="F9" s="21">
        <v>0</v>
      </c>
      <c r="H9" s="61"/>
      <c r="I9" s="8"/>
      <c r="J9" s="8"/>
      <c r="K9" s="8"/>
      <c r="L9" s="8"/>
    </row>
    <row r="10" spans="2:12" x14ac:dyDescent="0.25">
      <c r="B10" s="40" t="s">
        <v>73</v>
      </c>
      <c r="C10" s="138" t="s">
        <v>74</v>
      </c>
      <c r="D10" s="139"/>
      <c r="E10" s="140"/>
      <c r="F10" s="84">
        <v>0.03</v>
      </c>
      <c r="H10" s="61"/>
      <c r="I10" s="8"/>
      <c r="J10" s="8"/>
      <c r="K10" s="8"/>
      <c r="L10" s="8"/>
    </row>
    <row r="11" spans="2:12" x14ac:dyDescent="0.25">
      <c r="B11" s="40" t="s">
        <v>75</v>
      </c>
      <c r="C11" s="138" t="s">
        <v>76</v>
      </c>
      <c r="D11" s="139"/>
      <c r="E11" s="140"/>
      <c r="F11" s="21">
        <v>0</v>
      </c>
      <c r="H11" s="61"/>
      <c r="I11" s="8"/>
      <c r="J11" s="8"/>
      <c r="K11" s="8"/>
      <c r="L11" s="8"/>
    </row>
    <row r="12" spans="2:12" x14ac:dyDescent="0.25">
      <c r="B12" s="175" t="s">
        <v>77</v>
      </c>
      <c r="C12" s="176"/>
      <c r="D12" s="176"/>
      <c r="E12" s="176"/>
      <c r="F12" s="22">
        <f>SUM(F4:F11)</f>
        <v>0.31000000000000005</v>
      </c>
      <c r="H12" s="61"/>
      <c r="I12" s="8"/>
      <c r="J12" s="8"/>
      <c r="K12" s="8"/>
      <c r="L12" s="8"/>
    </row>
    <row r="13" spans="2:12" x14ac:dyDescent="0.25">
      <c r="H13" s="61"/>
      <c r="I13" s="8"/>
      <c r="J13" s="8"/>
      <c r="K13" s="8"/>
      <c r="L13" s="8"/>
    </row>
    <row r="14" spans="2:12" x14ac:dyDescent="0.25">
      <c r="B14" s="148"/>
      <c r="C14" s="148"/>
      <c r="D14" s="148"/>
      <c r="E14" s="148"/>
      <c r="F14" s="180"/>
      <c r="H14" s="61"/>
      <c r="I14" s="8"/>
      <c r="J14" s="8"/>
      <c r="K14" s="8"/>
      <c r="L14" s="8"/>
    </row>
    <row r="15" spans="2:12" x14ac:dyDescent="0.25">
      <c r="B15" s="172" t="s">
        <v>105</v>
      </c>
      <c r="C15" s="173"/>
      <c r="D15" s="173"/>
      <c r="E15" s="174"/>
      <c r="F15" s="20" t="s">
        <v>60</v>
      </c>
      <c r="H15" s="62"/>
      <c r="I15" s="59"/>
      <c r="J15" s="8"/>
      <c r="K15" s="8"/>
      <c r="L15" s="8"/>
    </row>
    <row r="16" spans="2:12" x14ac:dyDescent="0.25">
      <c r="B16" s="40" t="s">
        <v>78</v>
      </c>
      <c r="C16" s="138" t="s">
        <v>79</v>
      </c>
      <c r="D16" s="139"/>
      <c r="E16" s="139"/>
      <c r="F16" s="84">
        <v>9.0999999999999998E-2</v>
      </c>
      <c r="H16" s="25"/>
      <c r="I16" s="8"/>
      <c r="J16" s="8"/>
      <c r="K16" s="8"/>
      <c r="L16" s="8"/>
    </row>
    <row r="17" spans="2:12" x14ac:dyDescent="0.25">
      <c r="B17" s="48" t="s">
        <v>81</v>
      </c>
      <c r="C17" s="138" t="s">
        <v>108</v>
      </c>
      <c r="D17" s="139"/>
      <c r="E17" s="139"/>
      <c r="F17" s="84">
        <v>1.5299999999999999E-2</v>
      </c>
      <c r="H17" s="25"/>
      <c r="I17" s="8"/>
      <c r="J17" s="8"/>
      <c r="K17" s="8"/>
      <c r="L17" s="8"/>
    </row>
    <row r="18" spans="2:12" x14ac:dyDescent="0.25">
      <c r="B18" s="40" t="s">
        <v>82</v>
      </c>
      <c r="C18" s="138" t="s">
        <v>109</v>
      </c>
      <c r="D18" s="139"/>
      <c r="E18" s="139"/>
      <c r="F18" s="84">
        <v>9.1000000000000004E-3</v>
      </c>
      <c r="H18" s="25"/>
      <c r="I18" s="8"/>
      <c r="J18" s="8"/>
      <c r="K18" s="8"/>
      <c r="L18" s="8"/>
    </row>
    <row r="19" spans="2:12" x14ac:dyDescent="0.25">
      <c r="B19" s="40" t="s">
        <v>83</v>
      </c>
      <c r="C19" s="138" t="s">
        <v>110</v>
      </c>
      <c r="D19" s="139"/>
      <c r="E19" s="139"/>
      <c r="F19" s="84">
        <v>8.0000000000000004E-4</v>
      </c>
      <c r="H19" s="25"/>
      <c r="I19" s="8"/>
      <c r="J19" s="8"/>
      <c r="K19" s="8"/>
      <c r="L19" s="8"/>
    </row>
    <row r="20" spans="2:12" x14ac:dyDescent="0.25">
      <c r="B20" s="40" t="s">
        <v>84</v>
      </c>
      <c r="C20" s="138" t="s">
        <v>111</v>
      </c>
      <c r="D20" s="139"/>
      <c r="E20" s="139"/>
      <c r="F20" s="84">
        <v>2.9999999999999997E-4</v>
      </c>
      <c r="H20" s="25"/>
      <c r="I20" s="8"/>
      <c r="J20" s="8"/>
      <c r="K20" s="8"/>
      <c r="L20" s="8"/>
    </row>
    <row r="21" spans="2:12" x14ac:dyDescent="0.25">
      <c r="B21" s="40" t="s">
        <v>85</v>
      </c>
      <c r="C21" s="138" t="s">
        <v>112</v>
      </c>
      <c r="D21" s="139"/>
      <c r="E21" s="139"/>
      <c r="F21" s="84">
        <v>1E-4</v>
      </c>
      <c r="H21" s="25"/>
      <c r="I21" s="8"/>
      <c r="J21" s="8"/>
      <c r="K21" s="8"/>
      <c r="L21" s="8"/>
    </row>
    <row r="22" spans="2:12" x14ac:dyDescent="0.25">
      <c r="B22" s="175" t="s">
        <v>80</v>
      </c>
      <c r="C22" s="176"/>
      <c r="D22" s="176"/>
      <c r="E22" s="177"/>
      <c r="F22" s="22">
        <f>SUM(F16:F21)</f>
        <v>0.11659999999999998</v>
      </c>
      <c r="H22" s="61"/>
      <c r="I22" s="8"/>
      <c r="J22" s="8"/>
      <c r="K22" s="8"/>
      <c r="L22" s="8"/>
    </row>
    <row r="23" spans="2:12" x14ac:dyDescent="0.25">
      <c r="B23" s="42"/>
      <c r="C23" s="42"/>
      <c r="D23" s="42"/>
      <c r="E23" s="42"/>
      <c r="F23" s="23"/>
      <c r="H23" s="61"/>
      <c r="I23" s="8"/>
      <c r="J23" s="8"/>
      <c r="K23" s="8"/>
      <c r="L23" s="8"/>
    </row>
    <row r="24" spans="2:12" x14ac:dyDescent="0.25">
      <c r="B24" s="148"/>
      <c r="C24" s="148"/>
      <c r="D24" s="148"/>
      <c r="E24" s="148"/>
      <c r="F24" s="180"/>
      <c r="H24" s="61"/>
      <c r="I24" s="8"/>
      <c r="J24" s="8"/>
      <c r="K24" s="8"/>
      <c r="L24" s="8"/>
    </row>
    <row r="25" spans="2:12" x14ac:dyDescent="0.25">
      <c r="B25" s="172" t="s">
        <v>107</v>
      </c>
      <c r="C25" s="173"/>
      <c r="D25" s="173"/>
      <c r="E25" s="174"/>
      <c r="F25" s="20" t="s">
        <v>60</v>
      </c>
      <c r="H25" s="62"/>
      <c r="I25" s="59"/>
      <c r="J25" s="8"/>
      <c r="K25" s="8"/>
      <c r="L25" s="8"/>
    </row>
    <row r="26" spans="2:12" x14ac:dyDescent="0.25">
      <c r="B26" s="40" t="s">
        <v>86</v>
      </c>
      <c r="C26" s="138" t="s">
        <v>87</v>
      </c>
      <c r="D26" s="139"/>
      <c r="E26" s="139"/>
      <c r="F26" s="84">
        <v>3.0300000000000001E-2</v>
      </c>
      <c r="H26" s="25"/>
      <c r="I26" s="8"/>
      <c r="J26" s="8"/>
      <c r="K26" s="8"/>
      <c r="L26" s="8"/>
    </row>
    <row r="27" spans="2:12" x14ac:dyDescent="0.25">
      <c r="B27" s="40" t="s">
        <v>88</v>
      </c>
      <c r="C27" s="138" t="s">
        <v>89</v>
      </c>
      <c r="D27" s="139"/>
      <c r="E27" s="139"/>
      <c r="F27" s="84">
        <v>9.3299999999999994E-2</v>
      </c>
      <c r="H27" s="25"/>
      <c r="I27" s="8"/>
      <c r="J27" s="8"/>
      <c r="K27" s="8"/>
      <c r="L27" s="8"/>
    </row>
    <row r="28" spans="2:12" x14ac:dyDescent="0.25">
      <c r="B28" s="175" t="s">
        <v>90</v>
      </c>
      <c r="C28" s="176"/>
      <c r="D28" s="176"/>
      <c r="E28" s="177"/>
      <c r="F28" s="22">
        <f>SUM(F26:F27)</f>
        <v>0.12359999999999999</v>
      </c>
      <c r="H28" s="61"/>
      <c r="I28" s="8"/>
      <c r="J28" s="8"/>
      <c r="K28" s="8"/>
      <c r="L28" s="8"/>
    </row>
    <row r="29" spans="2:12" x14ac:dyDescent="0.25">
      <c r="H29" s="61"/>
      <c r="I29" s="8"/>
      <c r="J29" s="8"/>
      <c r="K29" s="8"/>
      <c r="L29" s="8"/>
    </row>
    <row r="30" spans="2:12" x14ac:dyDescent="0.25">
      <c r="B30" s="148"/>
      <c r="C30" s="148"/>
      <c r="D30" s="148"/>
      <c r="E30" s="148"/>
      <c r="F30" s="180"/>
      <c r="H30" s="61"/>
      <c r="I30" s="8"/>
      <c r="J30" s="8"/>
      <c r="K30" s="8"/>
      <c r="L30" s="8"/>
    </row>
    <row r="31" spans="2:12" x14ac:dyDescent="0.25">
      <c r="B31" s="172" t="s">
        <v>113</v>
      </c>
      <c r="C31" s="173"/>
      <c r="D31" s="173"/>
      <c r="E31" s="174"/>
      <c r="F31" s="20" t="s">
        <v>60</v>
      </c>
      <c r="H31" s="62"/>
      <c r="I31" s="59"/>
      <c r="J31" s="8"/>
      <c r="K31" s="8"/>
      <c r="L31" s="8"/>
    </row>
    <row r="32" spans="2:12" x14ac:dyDescent="0.25">
      <c r="B32" s="26" t="s">
        <v>91</v>
      </c>
      <c r="C32" s="178" t="s">
        <v>115</v>
      </c>
      <c r="D32" s="179"/>
      <c r="E32" s="179"/>
      <c r="F32" s="85">
        <v>3.9199999999999999E-2</v>
      </c>
      <c r="H32" s="61"/>
      <c r="I32" s="8"/>
      <c r="J32" s="8"/>
      <c r="K32" s="8"/>
      <c r="L32" s="8"/>
    </row>
    <row r="33" spans="2:12" x14ac:dyDescent="0.25">
      <c r="B33" s="26" t="s">
        <v>92</v>
      </c>
      <c r="C33" s="178" t="s">
        <v>116</v>
      </c>
      <c r="D33" s="179"/>
      <c r="E33" s="179"/>
      <c r="F33" s="85">
        <v>3.0999999999999999E-3</v>
      </c>
      <c r="H33" s="61"/>
      <c r="I33" s="8"/>
      <c r="J33" s="8"/>
      <c r="K33" s="8"/>
      <c r="L33" s="8"/>
    </row>
    <row r="34" spans="2:12" x14ac:dyDescent="0.25">
      <c r="B34" s="26" t="s">
        <v>93</v>
      </c>
      <c r="C34" s="178" t="s">
        <v>117</v>
      </c>
      <c r="D34" s="179"/>
      <c r="E34" s="179"/>
      <c r="F34" s="85">
        <v>7.1999999999999998E-3</v>
      </c>
      <c r="H34" s="61"/>
      <c r="I34" s="8"/>
      <c r="J34" s="8"/>
      <c r="K34" s="8"/>
      <c r="L34" s="8"/>
    </row>
    <row r="35" spans="2:12" x14ac:dyDescent="0.25">
      <c r="B35" s="26" t="s">
        <v>114</v>
      </c>
      <c r="C35" s="178" t="s">
        <v>119</v>
      </c>
      <c r="D35" s="179"/>
      <c r="E35" s="179"/>
      <c r="F35" s="85">
        <v>1.4E-3</v>
      </c>
      <c r="H35" s="61"/>
      <c r="I35" s="8"/>
      <c r="J35" s="8"/>
      <c r="K35" s="8"/>
      <c r="L35" s="8"/>
    </row>
    <row r="36" spans="2:12" x14ac:dyDescent="0.25">
      <c r="B36" s="26" t="s">
        <v>118</v>
      </c>
      <c r="C36" s="178" t="s">
        <v>120</v>
      </c>
      <c r="D36" s="179"/>
      <c r="E36" s="179"/>
      <c r="F36" s="85">
        <v>0</v>
      </c>
      <c r="H36" s="41"/>
    </row>
    <row r="37" spans="2:12" x14ac:dyDescent="0.25">
      <c r="B37" s="175" t="s">
        <v>94</v>
      </c>
      <c r="C37" s="176"/>
      <c r="D37" s="176"/>
      <c r="E37" s="177"/>
      <c r="F37" s="22">
        <f>SUM(F32:F36)</f>
        <v>5.0899999999999994E-2</v>
      </c>
      <c r="H37" s="41"/>
    </row>
    <row r="39" spans="2:12" x14ac:dyDescent="0.25">
      <c r="B39" s="148"/>
      <c r="C39" s="148"/>
      <c r="D39" s="148"/>
      <c r="E39" s="148"/>
      <c r="F39" s="180"/>
      <c r="H39" s="41"/>
    </row>
    <row r="40" spans="2:12" x14ac:dyDescent="0.25">
      <c r="B40" s="172" t="s">
        <v>130</v>
      </c>
      <c r="C40" s="173"/>
      <c r="D40" s="173"/>
      <c r="E40" s="174"/>
      <c r="F40" s="20" t="s">
        <v>60</v>
      </c>
      <c r="H40" s="19"/>
      <c r="I40" s="3"/>
    </row>
    <row r="41" spans="2:12" x14ac:dyDescent="0.25">
      <c r="B41" s="26" t="s">
        <v>95</v>
      </c>
      <c r="C41" s="178" t="s">
        <v>124</v>
      </c>
      <c r="D41" s="179"/>
      <c r="E41" s="179"/>
      <c r="F41" s="85">
        <v>2.0000000000000001E-4</v>
      </c>
      <c r="H41" s="41"/>
    </row>
    <row r="42" spans="2:12" x14ac:dyDescent="0.25">
      <c r="B42" s="26" t="s">
        <v>96</v>
      </c>
      <c r="C42" s="178" t="s">
        <v>125</v>
      </c>
      <c r="D42" s="179"/>
      <c r="E42" s="179"/>
      <c r="F42" s="85">
        <v>0</v>
      </c>
      <c r="H42" s="49"/>
    </row>
    <row r="43" spans="2:12" x14ac:dyDescent="0.25">
      <c r="B43" s="26" t="s">
        <v>97</v>
      </c>
      <c r="C43" s="178" t="s">
        <v>126</v>
      </c>
      <c r="D43" s="179"/>
      <c r="E43" s="179"/>
      <c r="F43" s="85">
        <v>1.2999999999999999E-3</v>
      </c>
      <c r="H43" s="49"/>
    </row>
    <row r="44" spans="2:12" ht="30.75" customHeight="1" x14ac:dyDescent="0.25">
      <c r="B44" s="26" t="s">
        <v>121</v>
      </c>
      <c r="C44" s="178" t="s">
        <v>127</v>
      </c>
      <c r="D44" s="179"/>
      <c r="E44" s="179"/>
      <c r="F44" s="85">
        <v>7.6E-3</v>
      </c>
      <c r="H44" s="49"/>
    </row>
    <row r="45" spans="2:12" ht="30" customHeight="1" x14ac:dyDescent="0.25">
      <c r="B45" s="26" t="s">
        <v>122</v>
      </c>
      <c r="C45" s="178" t="s">
        <v>128</v>
      </c>
      <c r="D45" s="179"/>
      <c r="E45" s="179"/>
      <c r="F45" s="85">
        <v>2.9999999999999997E-4</v>
      </c>
      <c r="H45" s="41"/>
    </row>
    <row r="46" spans="2:12" x14ac:dyDescent="0.25">
      <c r="B46" s="26" t="s">
        <v>123</v>
      </c>
      <c r="C46" s="178" t="s">
        <v>129</v>
      </c>
      <c r="D46" s="179"/>
      <c r="E46" s="179"/>
      <c r="F46" s="85">
        <v>2.9999999999999997E-4</v>
      </c>
      <c r="H46" s="41"/>
    </row>
    <row r="47" spans="2:12" x14ac:dyDescent="0.25">
      <c r="B47" s="175" t="s">
        <v>98</v>
      </c>
      <c r="C47" s="176"/>
      <c r="D47" s="176"/>
      <c r="E47" s="177"/>
      <c r="F47" s="22">
        <f>SUM(F41:F46)</f>
        <v>9.7000000000000003E-3</v>
      </c>
      <c r="H47" s="41"/>
    </row>
    <row r="49" spans="2:9" x14ac:dyDescent="0.25">
      <c r="B49" s="148"/>
      <c r="C49" s="148"/>
      <c r="D49" s="148"/>
      <c r="E49" s="148"/>
      <c r="F49" s="180"/>
      <c r="H49" s="41"/>
    </row>
    <row r="50" spans="2:9" x14ac:dyDescent="0.25">
      <c r="B50" s="172" t="s">
        <v>131</v>
      </c>
      <c r="C50" s="173"/>
      <c r="D50" s="173"/>
      <c r="E50" s="174"/>
      <c r="F50" s="60" t="s">
        <v>60</v>
      </c>
      <c r="H50" s="19"/>
      <c r="I50" s="3"/>
    </row>
    <row r="51" spans="2:9" x14ac:dyDescent="0.25">
      <c r="B51" s="181" t="s">
        <v>132</v>
      </c>
      <c r="C51" s="182"/>
      <c r="D51" s="182"/>
      <c r="E51" s="183"/>
      <c r="F51" s="27">
        <f>F12*F22</f>
        <v>3.6145999999999998E-2</v>
      </c>
      <c r="H51" s="49"/>
    </row>
    <row r="52" spans="2:9" x14ac:dyDescent="0.25">
      <c r="B52" s="181" t="s">
        <v>133</v>
      </c>
      <c r="C52" s="182"/>
      <c r="D52" s="182"/>
      <c r="E52" s="183"/>
      <c r="F52" s="27">
        <f>F12*F28</f>
        <v>3.8316000000000003E-2</v>
      </c>
      <c r="H52" s="49"/>
    </row>
    <row r="53" spans="2:9" x14ac:dyDescent="0.25">
      <c r="B53" s="181" t="s">
        <v>134</v>
      </c>
      <c r="C53" s="182"/>
      <c r="D53" s="182"/>
      <c r="E53" s="183"/>
      <c r="F53" s="22">
        <f>F51+F52</f>
        <v>7.4462E-2</v>
      </c>
      <c r="H53" s="49"/>
    </row>
    <row r="54" spans="2:9" x14ac:dyDescent="0.25">
      <c r="B54" s="175" t="s">
        <v>135</v>
      </c>
      <c r="C54" s="176"/>
      <c r="D54" s="176"/>
      <c r="E54" s="177"/>
      <c r="F54" s="22">
        <f>F12+F22+F28+F37+F47+F53</f>
        <v>0.68526200000000004</v>
      </c>
      <c r="H54" s="41"/>
    </row>
  </sheetData>
  <mergeCells count="49">
    <mergeCell ref="B12:E12"/>
    <mergeCell ref="B1:F1"/>
    <mergeCell ref="B2:F2"/>
    <mergeCell ref="B3:E3"/>
    <mergeCell ref="C4:E4"/>
    <mergeCell ref="C5:E5"/>
    <mergeCell ref="C6:E6"/>
    <mergeCell ref="C7:E7"/>
    <mergeCell ref="C8:E8"/>
    <mergeCell ref="C9:E9"/>
    <mergeCell ref="C10:E10"/>
    <mergeCell ref="C11:E11"/>
    <mergeCell ref="B22:E22"/>
    <mergeCell ref="B15:E15"/>
    <mergeCell ref="B14:F14"/>
    <mergeCell ref="C16:E16"/>
    <mergeCell ref="C18:E18"/>
    <mergeCell ref="C19:E19"/>
    <mergeCell ref="C20:E20"/>
    <mergeCell ref="C21:E21"/>
    <mergeCell ref="C17:E17"/>
    <mergeCell ref="B39:F39"/>
    <mergeCell ref="B24:F24"/>
    <mergeCell ref="B25:E25"/>
    <mergeCell ref="C26:E26"/>
    <mergeCell ref="C27:E27"/>
    <mergeCell ref="B28:E28"/>
    <mergeCell ref="B30:F30"/>
    <mergeCell ref="B31:E31"/>
    <mergeCell ref="C32:E32"/>
    <mergeCell ref="C34:E34"/>
    <mergeCell ref="C36:E36"/>
    <mergeCell ref="B37:E37"/>
    <mergeCell ref="C33:E33"/>
    <mergeCell ref="C35:E35"/>
    <mergeCell ref="B50:E50"/>
    <mergeCell ref="B54:E54"/>
    <mergeCell ref="B40:E40"/>
    <mergeCell ref="C41:E41"/>
    <mergeCell ref="C45:E45"/>
    <mergeCell ref="C46:E46"/>
    <mergeCell ref="B47:E47"/>
    <mergeCell ref="B49:F49"/>
    <mergeCell ref="C44:E44"/>
    <mergeCell ref="C43:E43"/>
    <mergeCell ref="C42:E42"/>
    <mergeCell ref="B51:E51"/>
    <mergeCell ref="B52:E52"/>
    <mergeCell ref="B53:E53"/>
  </mergeCells>
  <pageMargins left="0.511811024" right="0.511811024" top="0.78740157499999996" bottom="0.78740157499999996" header="0.31496062000000002" footer="0.31496062000000002"/>
  <pageSetup paperSize="9" scale="86" orientation="portrait" r:id="rId1"/>
  <colBreaks count="1" manualBreakCount="1">
    <brk id="7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K67"/>
  <sheetViews>
    <sheetView tabSelected="1" view="pageBreakPreview" topLeftCell="A22" zoomScale="150" zoomScaleNormal="100" zoomScaleSheetLayoutView="150" workbookViewId="0">
      <selection activeCell="B33" sqref="B33:I33"/>
    </sheetView>
  </sheetViews>
  <sheetFormatPr defaultRowHeight="15" x14ac:dyDescent="0.25"/>
  <cols>
    <col min="1" max="1" width="3.42578125" customWidth="1"/>
    <col min="2" max="2" width="9.85546875" customWidth="1"/>
    <col min="3" max="3" width="9.7109375" customWidth="1"/>
    <col min="4" max="4" width="12.5703125" customWidth="1"/>
    <col min="5" max="5" width="11.85546875" customWidth="1"/>
    <col min="6" max="6" width="7.5703125" customWidth="1"/>
    <col min="7" max="7" width="7.140625" customWidth="1"/>
    <col min="8" max="8" width="10" customWidth="1"/>
    <col min="9" max="9" width="15.28515625" customWidth="1"/>
    <col min="10" max="10" width="2.5703125" customWidth="1"/>
  </cols>
  <sheetData>
    <row r="2" spans="1:11" ht="20.25" customHeight="1" x14ac:dyDescent="0.25">
      <c r="B2" s="199" t="s">
        <v>148</v>
      </c>
      <c r="C2" s="200"/>
      <c r="D2" s="200"/>
      <c r="E2" s="200"/>
      <c r="F2" s="200"/>
      <c r="G2" s="200"/>
      <c r="H2" s="200"/>
      <c r="I2" s="200"/>
    </row>
    <row r="3" spans="1:11" ht="20.25" customHeight="1" x14ac:dyDescent="0.25">
      <c r="B3" s="200"/>
      <c r="C3" s="200"/>
      <c r="D3" s="200"/>
      <c r="E3" s="200"/>
      <c r="F3" s="200"/>
      <c r="G3" s="200"/>
      <c r="H3" s="200"/>
      <c r="I3" s="200"/>
    </row>
    <row r="4" spans="1:11" x14ac:dyDescent="0.25">
      <c r="B4" s="200"/>
      <c r="C4" s="200"/>
      <c r="D4" s="200"/>
      <c r="E4" s="200"/>
      <c r="F4" s="200"/>
      <c r="G4" s="200"/>
      <c r="H4" s="200"/>
      <c r="I4" s="200"/>
    </row>
    <row r="5" spans="1:11" ht="8.25" customHeight="1" x14ac:dyDescent="0.25">
      <c r="B5" s="200"/>
      <c r="C5" s="200"/>
      <c r="D5" s="200"/>
      <c r="E5" s="200"/>
      <c r="F5" s="200"/>
      <c r="G5" s="200"/>
      <c r="H5" s="200"/>
      <c r="I5" s="200"/>
    </row>
    <row r="6" spans="1:11" ht="8.25" customHeight="1" x14ac:dyDescent="0.25">
      <c r="B6" s="200"/>
      <c r="C6" s="200"/>
      <c r="D6" s="200"/>
      <c r="E6" s="200"/>
      <c r="F6" s="200"/>
      <c r="G6" s="200"/>
      <c r="H6" s="200"/>
      <c r="I6" s="200"/>
    </row>
    <row r="7" spans="1:11" ht="13.5" customHeight="1" x14ac:dyDescent="0.25"/>
    <row r="8" spans="1:11" x14ac:dyDescent="0.25">
      <c r="A8" s="63"/>
      <c r="B8" s="201" t="s">
        <v>212</v>
      </c>
      <c r="C8" s="201"/>
      <c r="D8" s="201"/>
      <c r="E8" s="201"/>
      <c r="F8" s="201"/>
      <c r="G8" s="201"/>
      <c r="H8" s="201"/>
      <c r="I8" s="201"/>
      <c r="J8" s="63"/>
      <c r="K8" s="63"/>
    </row>
    <row r="9" spans="1:11" ht="8.25" customHeight="1" x14ac:dyDescent="0.25">
      <c r="E9" s="64"/>
    </row>
    <row r="10" spans="1:11" x14ac:dyDescent="0.25">
      <c r="A10" s="63"/>
      <c r="B10" s="197" t="s">
        <v>211</v>
      </c>
      <c r="C10" s="197"/>
      <c r="D10" s="197"/>
      <c r="E10" s="197"/>
      <c r="F10" s="197"/>
      <c r="G10" s="197"/>
      <c r="H10" s="197"/>
      <c r="I10" s="197"/>
      <c r="J10" s="63"/>
      <c r="K10" s="63"/>
    </row>
    <row r="11" spans="1:11" x14ac:dyDescent="0.25">
      <c r="A11" s="63"/>
      <c r="B11" s="65"/>
      <c r="C11" s="65"/>
      <c r="D11" s="65"/>
      <c r="E11" s="65"/>
      <c r="F11" s="65"/>
      <c r="G11" s="65"/>
      <c r="H11" s="65"/>
      <c r="I11" s="65"/>
      <c r="J11" s="63"/>
      <c r="K11" s="63"/>
    </row>
    <row r="12" spans="1:11" x14ac:dyDescent="0.25">
      <c r="A12" s="63"/>
      <c r="B12" s="197" t="s">
        <v>149</v>
      </c>
      <c r="C12" s="197"/>
      <c r="D12" s="197"/>
      <c r="E12" s="197"/>
      <c r="F12" s="197"/>
      <c r="G12" s="197"/>
      <c r="H12" s="197"/>
      <c r="I12" s="197"/>
      <c r="J12" s="63"/>
      <c r="K12" s="63"/>
    </row>
    <row r="13" spans="1:11" x14ac:dyDescent="0.25">
      <c r="A13" s="63"/>
      <c r="B13" s="197" t="s">
        <v>150</v>
      </c>
      <c r="C13" s="197"/>
      <c r="D13" s="197"/>
      <c r="E13" s="197"/>
      <c r="F13" s="197"/>
      <c r="G13" s="197"/>
      <c r="H13" s="197"/>
      <c r="I13" s="197"/>
      <c r="J13" s="63"/>
      <c r="K13" s="63"/>
    </row>
    <row r="14" spans="1:11" x14ac:dyDescent="0.25">
      <c r="A14" s="63"/>
      <c r="B14" s="198" t="s">
        <v>151</v>
      </c>
      <c r="C14" s="198"/>
      <c r="D14" s="198"/>
      <c r="E14" s="198"/>
      <c r="F14" s="66" t="s">
        <v>152</v>
      </c>
      <c r="G14" s="66"/>
      <c r="H14" s="197" t="s">
        <v>153</v>
      </c>
      <c r="I14" s="197"/>
      <c r="J14" s="63"/>
      <c r="K14" s="63"/>
    </row>
    <row r="15" spans="1:11" x14ac:dyDescent="0.25">
      <c r="A15" s="63"/>
      <c r="B15" s="197" t="s">
        <v>154</v>
      </c>
      <c r="C15" s="197"/>
      <c r="D15" s="197"/>
      <c r="E15" s="197"/>
      <c r="F15" s="197" t="s">
        <v>155</v>
      </c>
      <c r="G15" s="197"/>
      <c r="H15" s="197"/>
      <c r="I15" s="197"/>
      <c r="J15" s="63"/>
      <c r="K15" s="63"/>
    </row>
    <row r="16" spans="1:11" x14ac:dyDescent="0.25">
      <c r="A16" s="63"/>
      <c r="B16" s="197" t="s">
        <v>156</v>
      </c>
      <c r="C16" s="197"/>
      <c r="D16" s="197"/>
      <c r="E16" s="197"/>
      <c r="F16" s="197"/>
      <c r="G16" s="197"/>
      <c r="H16" s="197"/>
      <c r="I16" s="197"/>
      <c r="J16" s="63"/>
      <c r="K16" s="63"/>
    </row>
    <row r="17" spans="1:11" x14ac:dyDescent="0.25">
      <c r="A17" s="63"/>
      <c r="B17" s="197" t="s">
        <v>157</v>
      </c>
      <c r="C17" s="197"/>
      <c r="D17" s="197"/>
      <c r="E17" s="197"/>
      <c r="F17" s="197"/>
      <c r="G17" s="197"/>
      <c r="H17" s="197"/>
      <c r="I17" s="197"/>
      <c r="J17" s="63"/>
      <c r="K17" s="63"/>
    </row>
    <row r="18" spans="1:11" x14ac:dyDescent="0.25">
      <c r="A18" s="63"/>
      <c r="B18" s="197" t="s">
        <v>158</v>
      </c>
      <c r="C18" s="197"/>
      <c r="D18" s="197"/>
      <c r="E18" s="197"/>
      <c r="F18" s="197"/>
      <c r="G18" s="197"/>
      <c r="H18" s="197"/>
      <c r="I18" s="197"/>
      <c r="J18" s="63"/>
      <c r="K18" s="63"/>
    </row>
    <row r="19" spans="1:11" x14ac:dyDescent="0.25">
      <c r="A19" s="63"/>
      <c r="B19" s="197" t="s">
        <v>159</v>
      </c>
      <c r="C19" s="197"/>
      <c r="D19" s="197"/>
      <c r="E19" s="197"/>
      <c r="F19" s="197"/>
      <c r="G19" s="197"/>
      <c r="H19" s="197"/>
      <c r="I19" s="197"/>
      <c r="J19" s="63"/>
      <c r="K19" s="63"/>
    </row>
    <row r="20" spans="1:11" x14ac:dyDescent="0.25">
      <c r="A20" s="63"/>
      <c r="B20" s="197" t="s">
        <v>160</v>
      </c>
      <c r="C20" s="197"/>
      <c r="D20" s="197"/>
      <c r="E20" s="197"/>
      <c r="F20" s="197" t="s">
        <v>161</v>
      </c>
      <c r="G20" s="197"/>
      <c r="H20" s="197"/>
      <c r="I20" s="197"/>
      <c r="J20" s="63"/>
      <c r="K20" s="63"/>
    </row>
    <row r="21" spans="1:11" x14ac:dyDescent="0.25">
      <c r="A21" s="63"/>
      <c r="B21" s="197" t="s">
        <v>162</v>
      </c>
      <c r="C21" s="197"/>
      <c r="D21" s="197"/>
      <c r="E21" s="197"/>
      <c r="F21" s="197"/>
      <c r="G21" s="197"/>
      <c r="H21" s="197"/>
      <c r="I21" s="197"/>
      <c r="J21" s="63"/>
      <c r="K21" s="63"/>
    </row>
    <row r="22" spans="1:11" x14ac:dyDescent="0.25">
      <c r="A22" s="63"/>
      <c r="B22" s="197" t="s">
        <v>160</v>
      </c>
      <c r="C22" s="197"/>
      <c r="D22" s="197"/>
      <c r="E22" s="197"/>
      <c r="F22" s="197" t="s">
        <v>161</v>
      </c>
      <c r="G22" s="197"/>
      <c r="H22" s="197"/>
      <c r="I22" s="197"/>
      <c r="J22" s="63"/>
      <c r="K22" s="63"/>
    </row>
    <row r="23" spans="1:11" x14ac:dyDescent="0.25">
      <c r="B23" s="67"/>
      <c r="C23" s="67"/>
      <c r="D23" s="67"/>
      <c r="E23" s="67"/>
      <c r="F23" s="67"/>
      <c r="G23" s="67"/>
      <c r="H23" s="67"/>
      <c r="I23" s="67"/>
    </row>
    <row r="24" spans="1:11" ht="94.5" customHeight="1" x14ac:dyDescent="0.25">
      <c r="B24" s="189" t="s">
        <v>216</v>
      </c>
      <c r="C24" s="191"/>
      <c r="D24" s="191"/>
      <c r="E24" s="191"/>
      <c r="F24" s="191"/>
      <c r="G24" s="191"/>
      <c r="H24" s="191"/>
      <c r="I24" s="191"/>
    </row>
    <row r="25" spans="1:11" x14ac:dyDescent="0.25">
      <c r="B25" s="129"/>
      <c r="C25" s="129"/>
      <c r="D25" s="129"/>
      <c r="E25" s="129"/>
      <c r="F25" s="129"/>
      <c r="G25" s="129"/>
      <c r="H25" s="129"/>
      <c r="I25" s="129"/>
    </row>
    <row r="26" spans="1:11" x14ac:dyDescent="0.25">
      <c r="B26" s="192" t="s">
        <v>213</v>
      </c>
      <c r="C26" s="192"/>
      <c r="D26" s="192"/>
      <c r="E26" s="192"/>
      <c r="F26" s="192"/>
      <c r="G26" s="192"/>
      <c r="H26" s="192"/>
      <c r="I26" s="192"/>
    </row>
    <row r="27" spans="1:11" ht="24" x14ac:dyDescent="0.25">
      <c r="B27" s="89" t="s">
        <v>163</v>
      </c>
      <c r="C27" s="89" t="s">
        <v>165</v>
      </c>
      <c r="D27" s="89" t="s">
        <v>178</v>
      </c>
      <c r="E27" s="89" t="s">
        <v>164</v>
      </c>
      <c r="F27" s="193" t="s">
        <v>165</v>
      </c>
      <c r="G27" s="194"/>
      <c r="H27" s="89" t="s">
        <v>166</v>
      </c>
      <c r="I27" s="90" t="s">
        <v>167</v>
      </c>
    </row>
    <row r="28" spans="1:11" ht="72" x14ac:dyDescent="0.25">
      <c r="B28" s="102" t="s">
        <v>197</v>
      </c>
      <c r="C28" s="94" t="s">
        <v>179</v>
      </c>
      <c r="D28" s="103" t="s">
        <v>217</v>
      </c>
      <c r="E28" s="91" t="s">
        <v>218</v>
      </c>
      <c r="F28" s="195" t="s">
        <v>219</v>
      </c>
      <c r="G28" s="196"/>
      <c r="H28" s="105">
        <v>2</v>
      </c>
      <c r="I28" s="92">
        <f>'Vig. 8 hs Diurno'!H130</f>
        <v>13394.317309524784</v>
      </c>
    </row>
    <row r="29" spans="1:11" x14ac:dyDescent="0.25">
      <c r="B29" s="185" t="s">
        <v>168</v>
      </c>
      <c r="C29" s="185"/>
      <c r="D29" s="185"/>
      <c r="E29" s="185"/>
      <c r="F29" s="185"/>
      <c r="G29" s="185"/>
      <c r="H29" s="185"/>
      <c r="I29" s="68">
        <f>SUM(I28*H28)</f>
        <v>26788.634619049568</v>
      </c>
    </row>
    <row r="30" spans="1:11" x14ac:dyDescent="0.25">
      <c r="B30" s="185" t="s">
        <v>169</v>
      </c>
      <c r="C30" s="185"/>
      <c r="D30" s="185"/>
      <c r="E30" s="185"/>
      <c r="F30" s="185"/>
      <c r="G30" s="185"/>
      <c r="H30" s="185"/>
      <c r="I30" s="68">
        <f>I29*12</f>
        <v>321463.61542859481</v>
      </c>
    </row>
    <row r="31" spans="1:11" ht="9" customHeight="1" x14ac:dyDescent="0.25">
      <c r="B31" s="69"/>
      <c r="C31" s="69"/>
      <c r="D31" s="69"/>
      <c r="E31" s="69"/>
      <c r="F31" s="69"/>
      <c r="G31" s="69"/>
      <c r="H31" s="69"/>
      <c r="I31" s="69"/>
    </row>
    <row r="32" spans="1:11" x14ac:dyDescent="0.25">
      <c r="B32" s="186" t="s">
        <v>170</v>
      </c>
      <c r="C32" s="186"/>
      <c r="D32" s="186"/>
      <c r="E32" s="186"/>
      <c r="F32" s="186"/>
      <c r="G32" s="186"/>
      <c r="H32" s="186"/>
      <c r="I32" s="186"/>
    </row>
    <row r="33" spans="2:9" x14ac:dyDescent="0.25">
      <c r="B33" s="186" t="s">
        <v>176</v>
      </c>
      <c r="C33" s="186"/>
      <c r="D33" s="186"/>
      <c r="E33" s="186"/>
      <c r="F33" s="186"/>
      <c r="G33" s="186"/>
      <c r="H33" s="186"/>
      <c r="I33" s="186"/>
    </row>
    <row r="34" spans="2:9" ht="12" customHeight="1" x14ac:dyDescent="0.25">
      <c r="B34" s="70"/>
      <c r="C34" s="70"/>
      <c r="D34" s="70"/>
      <c r="E34" s="70"/>
      <c r="F34" s="70"/>
      <c r="G34" s="70"/>
      <c r="H34" s="70"/>
      <c r="I34" s="70"/>
    </row>
    <row r="35" spans="2:9" x14ac:dyDescent="0.25">
      <c r="B35" s="186" t="s">
        <v>198</v>
      </c>
      <c r="C35" s="188"/>
      <c r="D35" s="188"/>
      <c r="E35" s="188"/>
      <c r="F35" s="188"/>
      <c r="G35" s="188"/>
      <c r="H35" s="188"/>
      <c r="I35" s="188"/>
    </row>
    <row r="36" spans="2:9" ht="9.75" customHeight="1" x14ac:dyDescent="0.25">
      <c r="B36" s="69"/>
      <c r="C36" s="69"/>
      <c r="D36" s="69"/>
      <c r="E36" s="69"/>
      <c r="F36" s="69"/>
      <c r="G36" s="69"/>
      <c r="H36" s="69"/>
      <c r="I36" s="69"/>
    </row>
    <row r="37" spans="2:9" x14ac:dyDescent="0.25">
      <c r="B37" s="189" t="s">
        <v>175</v>
      </c>
      <c r="C37" s="189"/>
      <c r="D37" s="189"/>
      <c r="E37" s="189"/>
      <c r="F37" s="189"/>
      <c r="G37" s="189"/>
      <c r="H37" s="189"/>
      <c r="I37" s="189"/>
    </row>
    <row r="38" spans="2:9" ht="12" customHeight="1" x14ac:dyDescent="0.25">
      <c r="B38" s="71"/>
      <c r="C38" s="71"/>
      <c r="D38" s="71"/>
      <c r="E38" s="71"/>
      <c r="F38" s="71"/>
      <c r="G38" s="71"/>
      <c r="H38" s="71"/>
      <c r="I38" s="71"/>
    </row>
    <row r="39" spans="2:9" ht="39.75" customHeight="1" x14ac:dyDescent="0.25">
      <c r="B39" s="190" t="s">
        <v>185</v>
      </c>
      <c r="C39" s="190"/>
      <c r="D39" s="190"/>
      <c r="E39" s="190"/>
      <c r="F39" s="190"/>
      <c r="G39" s="190"/>
      <c r="H39" s="190"/>
      <c r="I39" s="190"/>
    </row>
    <row r="40" spans="2:9" ht="12" customHeight="1" x14ac:dyDescent="0.25">
      <c r="B40" s="83"/>
      <c r="C40" s="83"/>
      <c r="D40" s="83"/>
      <c r="E40" s="83"/>
      <c r="F40" s="83"/>
      <c r="G40" s="83"/>
      <c r="H40" s="83"/>
      <c r="I40" s="83"/>
    </row>
    <row r="41" spans="2:9" ht="54.75" customHeight="1" x14ac:dyDescent="0.25">
      <c r="B41" s="190" t="s">
        <v>186</v>
      </c>
      <c r="C41" s="190"/>
      <c r="D41" s="190"/>
      <c r="E41" s="190"/>
      <c r="F41" s="190"/>
      <c r="G41" s="190"/>
      <c r="H41" s="190"/>
      <c r="I41" s="190"/>
    </row>
    <row r="42" spans="2:9" ht="12" customHeight="1" x14ac:dyDescent="0.25">
      <c r="B42" s="83"/>
      <c r="C42" s="83"/>
      <c r="D42" s="83"/>
      <c r="E42" s="83"/>
      <c r="F42" s="83"/>
      <c r="G42" s="83"/>
      <c r="H42" s="83"/>
      <c r="I42" s="83"/>
    </row>
    <row r="43" spans="2:9" ht="13.5" customHeight="1" x14ac:dyDescent="0.25">
      <c r="B43" s="190" t="s">
        <v>187</v>
      </c>
      <c r="C43" s="190"/>
      <c r="D43" s="190"/>
      <c r="E43" s="190"/>
      <c r="F43" s="190"/>
      <c r="G43" s="190"/>
      <c r="H43" s="190"/>
      <c r="I43" s="190"/>
    </row>
    <row r="44" spans="2:9" ht="6" customHeight="1" x14ac:dyDescent="0.25">
      <c r="B44" s="83"/>
      <c r="C44" s="83"/>
      <c r="D44" s="83"/>
      <c r="E44" s="83"/>
      <c r="F44" s="83"/>
      <c r="G44" s="83"/>
      <c r="H44" s="83"/>
      <c r="I44" s="83"/>
    </row>
    <row r="45" spans="2:9" ht="12.75" customHeight="1" x14ac:dyDescent="0.25">
      <c r="B45" s="83"/>
      <c r="C45" s="188" t="s">
        <v>188</v>
      </c>
      <c r="D45" s="188"/>
      <c r="E45" s="188"/>
      <c r="F45" s="188"/>
      <c r="G45" s="188"/>
      <c r="H45" s="188"/>
      <c r="I45" s="188"/>
    </row>
    <row r="46" spans="2:9" ht="4.5" customHeight="1" x14ac:dyDescent="0.25">
      <c r="B46" s="83"/>
      <c r="C46" s="82"/>
      <c r="D46" s="82"/>
      <c r="E46" s="82"/>
      <c r="F46" s="82"/>
      <c r="G46" s="82"/>
      <c r="H46" s="82"/>
      <c r="I46" s="82"/>
    </row>
    <row r="47" spans="2:9" ht="12" customHeight="1" x14ac:dyDescent="0.25">
      <c r="B47" s="83"/>
      <c r="C47" s="188" t="s">
        <v>189</v>
      </c>
      <c r="D47" s="188"/>
      <c r="E47" s="188"/>
      <c r="F47" s="188"/>
      <c r="G47" s="188"/>
      <c r="H47" s="188"/>
      <c r="I47" s="188"/>
    </row>
    <row r="48" spans="2:9" ht="12" customHeight="1" x14ac:dyDescent="0.25">
      <c r="B48" s="83"/>
      <c r="C48" s="83"/>
      <c r="D48" s="83"/>
      <c r="E48" s="83"/>
      <c r="F48" s="83"/>
      <c r="G48" s="83"/>
      <c r="H48" s="83"/>
      <c r="I48" s="83"/>
    </row>
    <row r="49" spans="2:9" ht="18" customHeight="1" x14ac:dyDescent="0.25">
      <c r="B49" s="186" t="s">
        <v>190</v>
      </c>
      <c r="C49" s="186"/>
      <c r="D49" s="186"/>
      <c r="E49" s="186"/>
      <c r="F49" s="186"/>
      <c r="G49" s="186"/>
      <c r="H49" s="186"/>
      <c r="I49" s="186"/>
    </row>
    <row r="50" spans="2:9" ht="9.75" customHeight="1" x14ac:dyDescent="0.25">
      <c r="B50" s="73"/>
      <c r="C50" s="73"/>
      <c r="D50" s="73"/>
      <c r="E50" s="73"/>
      <c r="F50" s="73"/>
      <c r="G50" s="73"/>
      <c r="H50" s="73"/>
      <c r="I50" s="73"/>
    </row>
    <row r="51" spans="2:9" ht="40.5" customHeight="1" x14ac:dyDescent="0.25">
      <c r="B51" s="190" t="s">
        <v>191</v>
      </c>
      <c r="C51" s="190"/>
      <c r="D51" s="190"/>
      <c r="E51" s="190"/>
      <c r="F51" s="190"/>
      <c r="G51" s="190"/>
      <c r="H51" s="190"/>
      <c r="I51" s="190"/>
    </row>
    <row r="52" spans="2:9" ht="12" customHeight="1" x14ac:dyDescent="0.25">
      <c r="B52" s="71"/>
      <c r="C52" s="71"/>
      <c r="D52" s="71"/>
      <c r="E52" s="71"/>
      <c r="F52" s="71"/>
      <c r="G52" s="71"/>
      <c r="H52" s="71"/>
      <c r="I52" s="71"/>
    </row>
    <row r="53" spans="2:9" ht="38.25" customHeight="1" x14ac:dyDescent="0.25">
      <c r="B53" s="190" t="s">
        <v>192</v>
      </c>
      <c r="C53" s="190"/>
      <c r="D53" s="190"/>
      <c r="E53" s="190"/>
      <c r="F53" s="190"/>
      <c r="G53" s="190"/>
      <c r="H53" s="190"/>
      <c r="I53" s="190"/>
    </row>
    <row r="54" spans="2:9" ht="12" customHeight="1" x14ac:dyDescent="0.25">
      <c r="B54" s="72"/>
      <c r="C54" s="72"/>
      <c r="D54" s="72"/>
      <c r="E54" s="72"/>
      <c r="F54" s="72"/>
      <c r="G54" s="72"/>
      <c r="H54" s="72"/>
      <c r="I54" s="72"/>
    </row>
    <row r="55" spans="2:9" ht="52.5" customHeight="1" x14ac:dyDescent="0.25">
      <c r="B55" s="190" t="s">
        <v>193</v>
      </c>
      <c r="C55" s="190"/>
      <c r="D55" s="190"/>
      <c r="E55" s="190"/>
      <c r="F55" s="190"/>
      <c r="G55" s="190"/>
      <c r="H55" s="190"/>
      <c r="I55" s="190"/>
    </row>
    <row r="56" spans="2:9" ht="12" customHeight="1" x14ac:dyDescent="0.25">
      <c r="B56" s="71"/>
      <c r="C56" s="71"/>
      <c r="D56" s="71"/>
      <c r="E56" s="71"/>
      <c r="F56" s="71"/>
      <c r="G56" s="71"/>
      <c r="H56" s="71"/>
      <c r="I56" s="71"/>
    </row>
    <row r="57" spans="2:9" ht="15" customHeight="1" x14ac:dyDescent="0.25">
      <c r="B57" s="190" t="s">
        <v>194</v>
      </c>
      <c r="C57" s="190"/>
      <c r="D57" s="190"/>
      <c r="E57" s="190"/>
      <c r="F57" s="190"/>
      <c r="G57" s="190"/>
      <c r="H57" s="190"/>
      <c r="I57" s="190"/>
    </row>
    <row r="58" spans="2:9" ht="12" customHeight="1" x14ac:dyDescent="0.25">
      <c r="B58" s="72"/>
      <c r="C58" s="72"/>
      <c r="D58" s="72"/>
      <c r="E58" s="72"/>
      <c r="F58" s="72"/>
      <c r="G58" s="72"/>
      <c r="H58" s="72"/>
      <c r="I58" s="72"/>
    </row>
    <row r="59" spans="2:9" ht="75.75" customHeight="1" x14ac:dyDescent="0.25">
      <c r="B59" s="187" t="s">
        <v>195</v>
      </c>
      <c r="C59" s="187"/>
      <c r="D59" s="187"/>
      <c r="E59" s="187"/>
      <c r="F59" s="187"/>
      <c r="G59" s="187"/>
      <c r="H59" s="187"/>
      <c r="I59" s="187"/>
    </row>
    <row r="60" spans="2:9" x14ac:dyDescent="0.25">
      <c r="B60" s="73"/>
      <c r="C60" s="73"/>
      <c r="D60" s="73"/>
      <c r="E60" s="73"/>
      <c r="F60" s="73"/>
      <c r="G60" s="73"/>
      <c r="H60" s="73"/>
      <c r="I60" s="73"/>
    </row>
    <row r="61" spans="2:9" ht="13.5" customHeight="1" x14ac:dyDescent="0.25">
      <c r="B61" s="74"/>
      <c r="C61" s="74"/>
      <c r="D61" s="74"/>
      <c r="E61" s="74"/>
      <c r="F61" s="74"/>
      <c r="G61" s="74"/>
      <c r="H61" s="74"/>
      <c r="I61" s="74"/>
    </row>
    <row r="62" spans="2:9" x14ac:dyDescent="0.25">
      <c r="B62" s="184" t="s">
        <v>210</v>
      </c>
      <c r="C62" s="129"/>
      <c r="D62" s="129"/>
      <c r="E62" s="129"/>
      <c r="F62" s="129"/>
      <c r="G62" s="129"/>
      <c r="H62" s="129"/>
      <c r="I62" s="129"/>
    </row>
    <row r="64" spans="2:9" x14ac:dyDescent="0.25">
      <c r="B64" s="75"/>
      <c r="C64" s="75"/>
      <c r="D64" s="75"/>
      <c r="E64" s="75"/>
      <c r="F64" s="75"/>
      <c r="G64" s="75"/>
      <c r="H64" s="75"/>
      <c r="I64" s="75"/>
    </row>
    <row r="65" spans="2:9" x14ac:dyDescent="0.25">
      <c r="B65" s="184" t="s">
        <v>171</v>
      </c>
      <c r="C65" s="184"/>
      <c r="D65" s="184"/>
      <c r="E65" s="184"/>
      <c r="F65" s="184"/>
      <c r="G65" s="184"/>
      <c r="H65" s="184"/>
      <c r="I65" s="184"/>
    </row>
    <row r="66" spans="2:9" x14ac:dyDescent="0.25">
      <c r="B66" s="184" t="s">
        <v>177</v>
      </c>
      <c r="C66" s="184"/>
      <c r="D66" s="184"/>
      <c r="E66" s="184"/>
      <c r="F66" s="184"/>
      <c r="G66" s="184"/>
      <c r="H66" s="184"/>
      <c r="I66" s="184"/>
    </row>
    <row r="67" spans="2:9" x14ac:dyDescent="0.25">
      <c r="B67" s="184" t="s">
        <v>172</v>
      </c>
      <c r="C67" s="184"/>
      <c r="D67" s="184"/>
      <c r="E67" s="184"/>
      <c r="F67" s="184"/>
      <c r="G67" s="184"/>
      <c r="H67" s="184"/>
      <c r="I67" s="184"/>
    </row>
  </sheetData>
  <mergeCells count="44">
    <mergeCell ref="B13:I13"/>
    <mergeCell ref="B2:I6"/>
    <mergeCell ref="B8:I8"/>
    <mergeCell ref="B10:I10"/>
    <mergeCell ref="B12:I12"/>
    <mergeCell ref="B22:E22"/>
    <mergeCell ref="F22:I22"/>
    <mergeCell ref="B14:E14"/>
    <mergeCell ref="H14:I14"/>
    <mergeCell ref="B15:E15"/>
    <mergeCell ref="F15:I15"/>
    <mergeCell ref="B16:I16"/>
    <mergeCell ref="B17:I17"/>
    <mergeCell ref="B18:I18"/>
    <mergeCell ref="B19:I19"/>
    <mergeCell ref="B20:E20"/>
    <mergeCell ref="F20:I20"/>
    <mergeCell ref="B21:I21"/>
    <mergeCell ref="B24:I24"/>
    <mergeCell ref="B25:I25"/>
    <mergeCell ref="B26:I26"/>
    <mergeCell ref="F27:G27"/>
    <mergeCell ref="F28:G28"/>
    <mergeCell ref="B62:I62"/>
    <mergeCell ref="B65:I65"/>
    <mergeCell ref="B66:I66"/>
    <mergeCell ref="B67:I67"/>
    <mergeCell ref="B51:I51"/>
    <mergeCell ref="B53:I53"/>
    <mergeCell ref="B55:I55"/>
    <mergeCell ref="B57:I57"/>
    <mergeCell ref="B29:H29"/>
    <mergeCell ref="B30:H30"/>
    <mergeCell ref="B49:I49"/>
    <mergeCell ref="B59:I59"/>
    <mergeCell ref="B32:I32"/>
    <mergeCell ref="B33:I33"/>
    <mergeCell ref="B35:I35"/>
    <mergeCell ref="B37:I37"/>
    <mergeCell ref="B39:I39"/>
    <mergeCell ref="B41:I41"/>
    <mergeCell ref="B43:I43"/>
    <mergeCell ref="C45:I45"/>
    <mergeCell ref="C47:I47"/>
  </mergeCells>
  <pageMargins left="0.51181102362204722" right="0.51181102362204722" top="0.78740157480314965" bottom="0.78740157480314965" header="0.31496062992125984" footer="0.31496062992125984"/>
  <pageSetup paperSize="9" scale="97" orientation="portrait" r:id="rId1"/>
  <rowBreaks count="1" manualBreakCount="1">
    <brk id="33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3</vt:i4>
      </vt:variant>
    </vt:vector>
  </HeadingPairs>
  <TitlesOfParts>
    <vt:vector size="6" baseType="lpstr">
      <vt:lpstr>Vig. 8 hs Diurno</vt:lpstr>
      <vt:lpstr>Encargos </vt:lpstr>
      <vt:lpstr>Proposta</vt:lpstr>
      <vt:lpstr>'Encargos '!Area_de_impressao</vt:lpstr>
      <vt:lpstr>Proposta!Area_de_impressao</vt:lpstr>
      <vt:lpstr>'Vig. 8 hs Diurno'!Area_de_impressao</vt:lpstr>
    </vt:vector>
  </TitlesOfParts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Usuário do Windows</dc:creator>
  <cp:lastModifiedBy>Samuel dos Santos</cp:lastModifiedBy>
  <cp:revision/>
  <cp:lastPrinted>2023-01-30T18:02:29Z</cp:lastPrinted>
  <dcterms:created xsi:type="dcterms:W3CDTF">2017-08-26T02:18:25Z</dcterms:created>
  <dcterms:modified xsi:type="dcterms:W3CDTF">2025-01-03T17:26:01Z</dcterms:modified>
</cp:coreProperties>
</file>